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6BEA4562-D169-4E30-9BF9-D2A0AB6DD246}" xr6:coauthVersionLast="36" xr6:coauthVersionMax="36" xr10:uidLastSave="{00000000-0000-0000-0000-000000000000}"/>
  <bookViews>
    <workbookView xWindow="0" yWindow="0" windowWidth="20490" windowHeight="7545" tabRatio="695" xr2:uid="{00000000-000D-0000-FFFF-FFFF00000000}"/>
  </bookViews>
  <sheets>
    <sheet name="INSTRUCTION" sheetId="50" r:id="rId1"/>
    <sheet name="MASTER" sheetId="4" r:id="rId2"/>
    <sheet name="SD" sheetId="3" r:id="rId3"/>
    <sheet name="STU_DATA" sheetId="5" state="hidden" r:id="rId4"/>
    <sheet name="MPR" sheetId="1" state="hidden" r:id="rId5"/>
    <sheet name="JUL" sheetId="6" r:id="rId6"/>
    <sheet name="AUG" sheetId="39" r:id="rId7"/>
    <sheet name="SEP" sheetId="40" r:id="rId8"/>
    <sheet name="OCT" sheetId="41" r:id="rId9"/>
    <sheet name="NOV" sheetId="42" r:id="rId10"/>
    <sheet name="DEC" sheetId="43" r:id="rId11"/>
    <sheet name="JAN" sheetId="44" r:id="rId12"/>
    <sheet name="FEB" sheetId="45" r:id="rId13"/>
    <sheet name="MAR" sheetId="46" r:id="rId14"/>
    <sheet name="APR" sheetId="47" r:id="rId15"/>
    <sheet name="MAY" sheetId="48" r:id="rId16"/>
    <sheet name="JUNE" sheetId="49" r:id="rId17"/>
    <sheet name="MPR 2" sheetId="2" state="hidden" r:id="rId18"/>
  </sheets>
  <definedNames>
    <definedName name="MPR_2">MASTER!$B$7:$AQ$18</definedName>
  </definedNames>
  <calcPr calcId="179021"/>
</workbook>
</file>

<file path=xl/calcChain.xml><?xml version="1.0" encoding="utf-8"?>
<calcChain xmlns="http://schemas.openxmlformats.org/spreadsheetml/2006/main">
  <c r="CI5" i="49" l="1"/>
  <c r="CI6" i="49"/>
  <c r="CI7" i="49"/>
  <c r="CI8" i="49"/>
  <c r="CI9" i="49"/>
  <c r="CI10" i="49"/>
  <c r="CI11" i="49"/>
  <c r="CI12" i="49"/>
  <c r="CI13" i="49"/>
  <c r="CI4" i="49"/>
  <c r="CI13" i="48"/>
  <c r="CI5" i="48"/>
  <c r="CI6" i="48"/>
  <c r="CI7" i="48"/>
  <c r="CI8" i="48"/>
  <c r="CI9" i="48"/>
  <c r="CI10" i="48"/>
  <c r="CI11" i="48"/>
  <c r="CI12" i="48"/>
  <c r="CI4" i="48"/>
  <c r="CI5" i="47"/>
  <c r="CI6" i="47"/>
  <c r="CI7" i="47"/>
  <c r="CI8" i="47"/>
  <c r="CI9" i="47"/>
  <c r="CI10" i="47"/>
  <c r="CI11" i="47"/>
  <c r="CI12" i="47"/>
  <c r="CI13" i="47"/>
  <c r="CI4" i="47"/>
  <c r="CI5" i="46"/>
  <c r="CI6" i="46"/>
  <c r="CI7" i="46"/>
  <c r="CI8" i="46"/>
  <c r="CI9" i="46"/>
  <c r="CI10" i="46"/>
  <c r="CI11" i="46"/>
  <c r="CI12" i="46"/>
  <c r="CI13" i="46"/>
  <c r="CI4" i="46"/>
  <c r="CI5" i="45"/>
  <c r="CI6" i="45"/>
  <c r="CI7" i="45"/>
  <c r="CI8" i="45"/>
  <c r="CI9" i="45"/>
  <c r="CI10" i="45"/>
  <c r="CI11" i="45"/>
  <c r="CI12" i="45"/>
  <c r="CI13" i="45"/>
  <c r="CI4" i="45"/>
  <c r="CI5" i="44"/>
  <c r="CI6" i="44"/>
  <c r="CI7" i="44"/>
  <c r="CI8" i="44"/>
  <c r="CI9" i="44"/>
  <c r="CI10" i="44"/>
  <c r="CI11" i="44"/>
  <c r="CI12" i="44"/>
  <c r="CI13" i="44"/>
  <c r="CI4" i="44"/>
  <c r="CI5" i="43"/>
  <c r="CI6" i="43"/>
  <c r="CI7" i="43"/>
  <c r="CI8" i="43"/>
  <c r="CI9" i="43"/>
  <c r="CI10" i="43"/>
  <c r="CI11" i="43"/>
  <c r="CI12" i="43"/>
  <c r="CI13" i="43"/>
  <c r="CI4" i="43"/>
  <c r="CI5" i="42"/>
  <c r="CI6" i="42"/>
  <c r="CI7" i="42"/>
  <c r="CI8" i="42"/>
  <c r="CI9" i="42"/>
  <c r="CI10" i="42"/>
  <c r="CI11" i="42"/>
  <c r="CI12" i="42"/>
  <c r="CI13" i="42"/>
  <c r="CI4" i="42"/>
  <c r="CI5" i="41"/>
  <c r="CI6" i="41"/>
  <c r="CI7" i="41"/>
  <c r="CI8" i="41"/>
  <c r="CI9" i="41"/>
  <c r="CI10" i="41"/>
  <c r="CI11" i="41"/>
  <c r="CI12" i="41"/>
  <c r="CI13" i="41"/>
  <c r="CI4" i="41"/>
  <c r="CI5" i="40"/>
  <c r="CI6" i="40"/>
  <c r="CI7" i="40"/>
  <c r="CI8" i="40"/>
  <c r="CI9" i="40"/>
  <c r="CI10" i="40"/>
  <c r="CI11" i="40"/>
  <c r="CI12" i="40"/>
  <c r="CI13" i="40"/>
  <c r="CI4" i="40"/>
  <c r="AJ17" i="6"/>
  <c r="CI13" i="39"/>
  <c r="CI12" i="39"/>
  <c r="CI11" i="39"/>
  <c r="CI10" i="39"/>
  <c r="CI9" i="39"/>
  <c r="CI8" i="39"/>
  <c r="CI7" i="39"/>
  <c r="CI6" i="39"/>
  <c r="CI5" i="39"/>
  <c r="CI4" i="39"/>
  <c r="CI5" i="6"/>
  <c r="CI6" i="6"/>
  <c r="CI7" i="6"/>
  <c r="CI8" i="6"/>
  <c r="CI9" i="6"/>
  <c r="CI10" i="6"/>
  <c r="CI11" i="6"/>
  <c r="CI12" i="6"/>
  <c r="CI13" i="6"/>
  <c r="CI4" i="6"/>
  <c r="AB4" i="49" l="1"/>
  <c r="AB4" i="48"/>
  <c r="AB4" i="47"/>
  <c r="AB4" i="46"/>
  <c r="AB4" i="45"/>
  <c r="AB4" i="44"/>
  <c r="BV30" i="49" l="1"/>
  <c r="BT30" i="49"/>
  <c r="BR30" i="49"/>
  <c r="BP30" i="49"/>
  <c r="BN30" i="49"/>
  <c r="BK30" i="49"/>
  <c r="BG30" i="49"/>
  <c r="BE30" i="49"/>
  <c r="BC30" i="49"/>
  <c r="AZ30" i="49"/>
  <c r="AW30" i="49"/>
  <c r="AS30" i="49"/>
  <c r="AQ30" i="49"/>
  <c r="AO30" i="49"/>
  <c r="AL30" i="49"/>
  <c r="AI30" i="49"/>
  <c r="V27" i="49"/>
  <c r="N26" i="49"/>
  <c r="L26" i="49"/>
  <c r="J26" i="49"/>
  <c r="G26" i="49"/>
  <c r="V25" i="49"/>
  <c r="BS24" i="49"/>
  <c r="BR24" i="49"/>
  <c r="BQ24" i="49"/>
  <c r="AJ24" i="49"/>
  <c r="BS23" i="49"/>
  <c r="BR23" i="49"/>
  <c r="BQ23" i="49"/>
  <c r="AJ23" i="49"/>
  <c r="BS22" i="49"/>
  <c r="BR22" i="49"/>
  <c r="BQ22" i="49"/>
  <c r="AJ22" i="49"/>
  <c r="BS21" i="49"/>
  <c r="BR21" i="49"/>
  <c r="BQ21" i="49"/>
  <c r="AJ21" i="49"/>
  <c r="BS20" i="49"/>
  <c r="BR20" i="49"/>
  <c r="BQ20" i="49"/>
  <c r="AJ20" i="49"/>
  <c r="BS19" i="49"/>
  <c r="BR19" i="49"/>
  <c r="BQ19" i="49"/>
  <c r="AJ19" i="49"/>
  <c r="AB19" i="49"/>
  <c r="V19" i="49"/>
  <c r="L19" i="49"/>
  <c r="BS18" i="49"/>
  <c r="BR18" i="49"/>
  <c r="BQ18" i="49"/>
  <c r="AJ18" i="49"/>
  <c r="AB18" i="49"/>
  <c r="V18" i="49"/>
  <c r="L18" i="49"/>
  <c r="B18" i="49"/>
  <c r="BS17" i="49"/>
  <c r="BR17" i="49"/>
  <c r="BQ17" i="49"/>
  <c r="AJ17" i="49"/>
  <c r="BS16" i="49"/>
  <c r="BR16" i="49"/>
  <c r="BQ16" i="49"/>
  <c r="AJ16" i="49"/>
  <c r="BY12" i="49"/>
  <c r="BX12" i="49"/>
  <c r="BW12" i="49"/>
  <c r="BV12" i="49"/>
  <c r="BU12" i="49"/>
  <c r="BT12" i="49"/>
  <c r="BS12" i="49"/>
  <c r="BR12" i="49"/>
  <c r="BQ12" i="49"/>
  <c r="BP12" i="49"/>
  <c r="BO12" i="49"/>
  <c r="BN12" i="49"/>
  <c r="BM12" i="49"/>
  <c r="BL12" i="49"/>
  <c r="BK12" i="49"/>
  <c r="BJ12" i="49"/>
  <c r="BI12" i="49"/>
  <c r="BH12" i="49"/>
  <c r="BG12" i="49"/>
  <c r="BF12" i="49"/>
  <c r="BE12" i="49"/>
  <c r="BD12" i="49"/>
  <c r="BC12" i="49"/>
  <c r="BB12" i="49"/>
  <c r="BA12" i="49"/>
  <c r="AZ12" i="49"/>
  <c r="AY12" i="49"/>
  <c r="AV12" i="49"/>
  <c r="AU12" i="49"/>
  <c r="AT12" i="49"/>
  <c r="AQ12" i="49"/>
  <c r="AO12" i="49"/>
  <c r="AL12" i="49"/>
  <c r="BY11" i="49"/>
  <c r="BX11" i="49"/>
  <c r="BW11" i="49"/>
  <c r="BV11" i="49"/>
  <c r="BU11" i="49"/>
  <c r="BT11" i="49"/>
  <c r="BS11" i="49"/>
  <c r="BR11" i="49"/>
  <c r="BQ11" i="49"/>
  <c r="BP11" i="49"/>
  <c r="BO11" i="49"/>
  <c r="BN11" i="49"/>
  <c r="BM11" i="49"/>
  <c r="BL11" i="49"/>
  <c r="BK11" i="49"/>
  <c r="BJ11" i="49"/>
  <c r="BI11" i="49"/>
  <c r="BH11" i="49"/>
  <c r="BG11" i="49"/>
  <c r="BF11" i="49"/>
  <c r="BE11" i="49"/>
  <c r="BD11" i="49"/>
  <c r="BC11" i="49"/>
  <c r="BB11" i="49"/>
  <c r="BA11" i="49"/>
  <c r="AZ11" i="49"/>
  <c r="AY11" i="49"/>
  <c r="AV11" i="49"/>
  <c r="AU11" i="49"/>
  <c r="AT11" i="49"/>
  <c r="AQ11" i="49"/>
  <c r="AO11" i="49"/>
  <c r="AL11" i="49"/>
  <c r="BY10" i="49"/>
  <c r="BX10" i="49"/>
  <c r="BW10" i="49"/>
  <c r="BV10" i="49"/>
  <c r="BU10" i="49"/>
  <c r="BT10" i="49"/>
  <c r="BS10" i="49"/>
  <c r="BR10" i="49"/>
  <c r="BQ10" i="49"/>
  <c r="BP10" i="49"/>
  <c r="BO10" i="49"/>
  <c r="BN10" i="49"/>
  <c r="BM10" i="49"/>
  <c r="BL10" i="49"/>
  <c r="BK10" i="49"/>
  <c r="BJ10" i="49"/>
  <c r="BI10" i="49"/>
  <c r="BH10" i="49"/>
  <c r="BG10" i="49"/>
  <c r="BF10" i="49"/>
  <c r="BE10" i="49"/>
  <c r="BD10" i="49"/>
  <c r="BC10" i="49"/>
  <c r="BB10" i="49"/>
  <c r="BA10" i="49"/>
  <c r="AZ10" i="49"/>
  <c r="AY10" i="49"/>
  <c r="AV10" i="49"/>
  <c r="AU10" i="49"/>
  <c r="AT10" i="49"/>
  <c r="AQ10" i="49"/>
  <c r="AO10" i="49"/>
  <c r="AL10" i="49"/>
  <c r="BY9" i="49"/>
  <c r="BX9" i="49"/>
  <c r="BW9" i="49"/>
  <c r="BV9" i="49"/>
  <c r="BU9" i="49"/>
  <c r="BT9" i="49"/>
  <c r="BS9" i="49"/>
  <c r="BR9" i="49"/>
  <c r="BQ9" i="49"/>
  <c r="BP9" i="49"/>
  <c r="BO9" i="49"/>
  <c r="BN9" i="49"/>
  <c r="BM9" i="49"/>
  <c r="BL9" i="49"/>
  <c r="BK9" i="49"/>
  <c r="BJ9" i="49"/>
  <c r="BI9" i="49"/>
  <c r="BH9" i="49"/>
  <c r="BG9" i="49"/>
  <c r="BF9" i="49"/>
  <c r="BE9" i="49"/>
  <c r="BD9" i="49"/>
  <c r="BC9" i="49"/>
  <c r="BB9" i="49"/>
  <c r="BA9" i="49"/>
  <c r="AZ9" i="49"/>
  <c r="AY9" i="49"/>
  <c r="AV9" i="49"/>
  <c r="AU9" i="49"/>
  <c r="AT9" i="49"/>
  <c r="AQ9" i="49"/>
  <c r="AO9" i="49"/>
  <c r="AL9" i="49"/>
  <c r="BY8" i="49"/>
  <c r="BX8" i="49"/>
  <c r="BW8" i="49"/>
  <c r="BV8" i="49"/>
  <c r="BU8" i="49"/>
  <c r="BT8" i="49"/>
  <c r="BS8" i="49"/>
  <c r="BR8" i="49"/>
  <c r="BQ8" i="49"/>
  <c r="BP8" i="49"/>
  <c r="BO8" i="49"/>
  <c r="BN8" i="49"/>
  <c r="BM8" i="49"/>
  <c r="BL8" i="49"/>
  <c r="BK8" i="49"/>
  <c r="BJ8" i="49"/>
  <c r="BI8" i="49"/>
  <c r="BH8" i="49"/>
  <c r="BG8" i="49"/>
  <c r="BF8" i="49"/>
  <c r="BE8" i="49"/>
  <c r="BD8" i="49"/>
  <c r="BC8" i="49"/>
  <c r="BB8" i="49"/>
  <c r="BA8" i="49"/>
  <c r="AZ8" i="49"/>
  <c r="AY8" i="49"/>
  <c r="AV8" i="49"/>
  <c r="AU8" i="49"/>
  <c r="AT8" i="49"/>
  <c r="AQ8" i="49"/>
  <c r="AO8" i="49"/>
  <c r="AL8" i="49"/>
  <c r="BY7" i="49"/>
  <c r="BX7" i="49"/>
  <c r="BW7" i="49"/>
  <c r="BV7" i="49"/>
  <c r="BU7" i="49"/>
  <c r="BT7" i="49"/>
  <c r="BS7" i="49"/>
  <c r="BR7" i="49"/>
  <c r="BQ7" i="49"/>
  <c r="BP7" i="49"/>
  <c r="BO7" i="49"/>
  <c r="BN7" i="49"/>
  <c r="BM7" i="49"/>
  <c r="BL7" i="49"/>
  <c r="BK7" i="49"/>
  <c r="BJ7" i="49"/>
  <c r="BI7" i="49"/>
  <c r="BH7" i="49"/>
  <c r="BG7" i="49"/>
  <c r="BF7" i="49"/>
  <c r="BE7" i="49"/>
  <c r="BD7" i="49"/>
  <c r="BC7" i="49"/>
  <c r="BB7" i="49"/>
  <c r="BA7" i="49"/>
  <c r="AZ7" i="49"/>
  <c r="AY7" i="49"/>
  <c r="AV7" i="49"/>
  <c r="AU7" i="49"/>
  <c r="AT7" i="49"/>
  <c r="AQ7" i="49"/>
  <c r="AO7" i="49"/>
  <c r="AL7" i="49"/>
  <c r="BY6" i="49"/>
  <c r="BX6" i="49"/>
  <c r="BW6" i="49"/>
  <c r="BV6" i="49"/>
  <c r="BU6" i="49"/>
  <c r="BT6" i="49"/>
  <c r="BS6" i="49"/>
  <c r="BR6" i="49"/>
  <c r="BQ6" i="49"/>
  <c r="BP6" i="49"/>
  <c r="BO6" i="49"/>
  <c r="BN6" i="49"/>
  <c r="BM6" i="49"/>
  <c r="BL6" i="49"/>
  <c r="BK6" i="49"/>
  <c r="BJ6" i="49"/>
  <c r="BI6" i="49"/>
  <c r="BH6" i="49"/>
  <c r="BG6" i="49"/>
  <c r="BF6" i="49"/>
  <c r="BE6" i="49"/>
  <c r="BD6" i="49"/>
  <c r="BC6" i="49"/>
  <c r="BB6" i="49"/>
  <c r="BA6" i="49"/>
  <c r="AZ6" i="49"/>
  <c r="AY6" i="49"/>
  <c r="AV6" i="49"/>
  <c r="AU6" i="49"/>
  <c r="AT6" i="49"/>
  <c r="AQ6" i="49"/>
  <c r="AO6" i="49"/>
  <c r="AL6" i="49"/>
  <c r="V6" i="49"/>
  <c r="N6" i="49"/>
  <c r="E6" i="49"/>
  <c r="BY5" i="49"/>
  <c r="BX5" i="49"/>
  <c r="BW5" i="49"/>
  <c r="BV5" i="49"/>
  <c r="BU5" i="49"/>
  <c r="BT5" i="49"/>
  <c r="BS5" i="49"/>
  <c r="BR5" i="49"/>
  <c r="BQ5" i="49"/>
  <c r="BP5" i="49"/>
  <c r="BO5" i="49"/>
  <c r="BN5" i="49"/>
  <c r="BM5" i="49"/>
  <c r="BL5" i="49"/>
  <c r="BK5" i="49"/>
  <c r="BJ5" i="49"/>
  <c r="BI5" i="49"/>
  <c r="BH5" i="49"/>
  <c r="BG5" i="49"/>
  <c r="BF5" i="49"/>
  <c r="BE5" i="49"/>
  <c r="BD5" i="49"/>
  <c r="BC5" i="49"/>
  <c r="BB5" i="49"/>
  <c r="BA5" i="49"/>
  <c r="AZ5" i="49"/>
  <c r="AY5" i="49"/>
  <c r="AV5" i="49"/>
  <c r="AU5" i="49"/>
  <c r="AT5" i="49"/>
  <c r="AQ5" i="49"/>
  <c r="AO5" i="49"/>
  <c r="AL5" i="49"/>
  <c r="AB5" i="49"/>
  <c r="V5" i="49"/>
  <c r="N5" i="49"/>
  <c r="E5" i="49"/>
  <c r="BY4" i="49"/>
  <c r="BX4" i="49"/>
  <c r="BW4" i="49"/>
  <c r="BV4" i="49"/>
  <c r="BU4" i="49"/>
  <c r="BT4" i="49"/>
  <c r="BS4" i="49"/>
  <c r="BR4" i="49"/>
  <c r="BQ4" i="49"/>
  <c r="BP4" i="49"/>
  <c r="BO4" i="49"/>
  <c r="BN4" i="49"/>
  <c r="BM4" i="49"/>
  <c r="BL4" i="49"/>
  <c r="BK4" i="49"/>
  <c r="BJ4" i="49"/>
  <c r="BI4" i="49"/>
  <c r="BH4" i="49"/>
  <c r="BG4" i="49"/>
  <c r="BF4" i="49"/>
  <c r="BE4" i="49"/>
  <c r="BD4" i="49"/>
  <c r="BC4" i="49"/>
  <c r="BB4" i="49"/>
  <c r="BA4" i="49"/>
  <c r="AZ4" i="49"/>
  <c r="AY4" i="49"/>
  <c r="AV4" i="49"/>
  <c r="AU4" i="49"/>
  <c r="AT4" i="49"/>
  <c r="AQ4" i="49"/>
  <c r="AO4" i="49"/>
  <c r="AL4" i="49"/>
  <c r="AZ13" i="49"/>
  <c r="V4" i="49"/>
  <c r="N4" i="49"/>
  <c r="E4" i="49"/>
  <c r="A2" i="49"/>
  <c r="BV30" i="48"/>
  <c r="BT30" i="48"/>
  <c r="BR30" i="48"/>
  <c r="BP30" i="48"/>
  <c r="BN30" i="48"/>
  <c r="BK30" i="48"/>
  <c r="BG30" i="48"/>
  <c r="BE30" i="48"/>
  <c r="BC30" i="48"/>
  <c r="AZ30" i="48"/>
  <c r="AW30" i="48"/>
  <c r="AS30" i="48"/>
  <c r="AQ30" i="48"/>
  <c r="AO30" i="48"/>
  <c r="AL30" i="48"/>
  <c r="AI30" i="48"/>
  <c r="V27" i="48"/>
  <c r="N26" i="48"/>
  <c r="L26" i="48"/>
  <c r="J26" i="48"/>
  <c r="G26" i="48"/>
  <c r="V25" i="48"/>
  <c r="BS24" i="48"/>
  <c r="BR24" i="48"/>
  <c r="BQ24" i="48"/>
  <c r="AJ24" i="48"/>
  <c r="BS23" i="48"/>
  <c r="BR23" i="48"/>
  <c r="BQ23" i="48"/>
  <c r="AJ23" i="48"/>
  <c r="BS22" i="48"/>
  <c r="BR22" i="48"/>
  <c r="BQ22" i="48"/>
  <c r="AJ22" i="48"/>
  <c r="BS21" i="48"/>
  <c r="BR21" i="48"/>
  <c r="BQ21" i="48"/>
  <c r="AJ21" i="48"/>
  <c r="BS20" i="48"/>
  <c r="BR20" i="48"/>
  <c r="BQ20" i="48"/>
  <c r="AJ20" i="48"/>
  <c r="BS19" i="48"/>
  <c r="BR19" i="48"/>
  <c r="BQ19" i="48"/>
  <c r="AJ19" i="48"/>
  <c r="AB19" i="48"/>
  <c r="V19" i="48"/>
  <c r="L19" i="48"/>
  <c r="BS18" i="48"/>
  <c r="BR18" i="48"/>
  <c r="BQ18" i="48"/>
  <c r="AJ18" i="48"/>
  <c r="AB18" i="48"/>
  <c r="V18" i="48"/>
  <c r="L18" i="48"/>
  <c r="B18" i="48"/>
  <c r="BS17" i="48"/>
  <c r="BR17" i="48"/>
  <c r="BQ17" i="48"/>
  <c r="AJ17" i="48"/>
  <c r="BS16" i="48"/>
  <c r="BR16" i="48"/>
  <c r="BQ16" i="48"/>
  <c r="AJ16" i="48"/>
  <c r="BY12" i="48"/>
  <c r="BX12" i="48"/>
  <c r="BW12" i="48"/>
  <c r="BV12" i="48"/>
  <c r="BU12" i="48"/>
  <c r="BT12" i="48"/>
  <c r="BS12" i="48"/>
  <c r="BR12" i="48"/>
  <c r="BQ12" i="48"/>
  <c r="BP12" i="48"/>
  <c r="BO12" i="48"/>
  <c r="BN12" i="48"/>
  <c r="BM12" i="48"/>
  <c r="BL12" i="48"/>
  <c r="BK12" i="48"/>
  <c r="BJ12" i="48"/>
  <c r="BI12" i="48"/>
  <c r="BH12" i="48"/>
  <c r="BG12" i="48"/>
  <c r="BF12" i="48"/>
  <c r="BE12" i="48"/>
  <c r="BD12" i="48"/>
  <c r="BC12" i="48"/>
  <c r="BB12" i="48"/>
  <c r="BA12" i="48"/>
  <c r="AZ12" i="48"/>
  <c r="AY12" i="48"/>
  <c r="AV12" i="48"/>
  <c r="AU12" i="48"/>
  <c r="AT12" i="48"/>
  <c r="AQ12" i="48"/>
  <c r="AO12" i="48"/>
  <c r="AL12" i="48"/>
  <c r="BY11" i="48"/>
  <c r="BX11" i="48"/>
  <c r="BW11" i="48"/>
  <c r="BV11" i="48"/>
  <c r="BU11" i="48"/>
  <c r="BT11" i="48"/>
  <c r="BS11" i="48"/>
  <c r="BR11" i="48"/>
  <c r="BQ11" i="48"/>
  <c r="BP11" i="48"/>
  <c r="BO11" i="48"/>
  <c r="BN11" i="48"/>
  <c r="BM11" i="48"/>
  <c r="BL11" i="48"/>
  <c r="BK11" i="48"/>
  <c r="BJ11" i="48"/>
  <c r="BI11" i="48"/>
  <c r="BH11" i="48"/>
  <c r="BG11" i="48"/>
  <c r="BF11" i="48"/>
  <c r="BE11" i="48"/>
  <c r="BD11" i="48"/>
  <c r="BC11" i="48"/>
  <c r="BB11" i="48"/>
  <c r="BA11" i="48"/>
  <c r="AZ11" i="48"/>
  <c r="AY11" i="48"/>
  <c r="AV11" i="48"/>
  <c r="AU11" i="48"/>
  <c r="AT11" i="48"/>
  <c r="AQ11" i="48"/>
  <c r="AO11" i="48"/>
  <c r="AL11" i="48"/>
  <c r="BY10" i="48"/>
  <c r="BX10" i="48"/>
  <c r="BW10" i="48"/>
  <c r="BV10" i="48"/>
  <c r="BU10" i="48"/>
  <c r="BT10" i="48"/>
  <c r="BS10" i="48"/>
  <c r="BR10" i="48"/>
  <c r="BQ10" i="48"/>
  <c r="BP10" i="48"/>
  <c r="BO10" i="48"/>
  <c r="BN10" i="48"/>
  <c r="BM10" i="48"/>
  <c r="BL10" i="48"/>
  <c r="BK10" i="48"/>
  <c r="BJ10" i="48"/>
  <c r="BI10" i="48"/>
  <c r="BH10" i="48"/>
  <c r="BG10" i="48"/>
  <c r="BF10" i="48"/>
  <c r="BE10" i="48"/>
  <c r="BD10" i="48"/>
  <c r="BC10" i="48"/>
  <c r="BB10" i="48"/>
  <c r="BA10" i="48"/>
  <c r="AZ10" i="48"/>
  <c r="AY10" i="48"/>
  <c r="AV10" i="48"/>
  <c r="AU10" i="48"/>
  <c r="AT10" i="48"/>
  <c r="AQ10" i="48"/>
  <c r="AO10" i="48"/>
  <c r="AL10" i="48"/>
  <c r="BY9" i="48"/>
  <c r="BX9" i="48"/>
  <c r="BW9" i="48"/>
  <c r="BV9" i="48"/>
  <c r="BU9" i="48"/>
  <c r="BT9" i="48"/>
  <c r="BS9" i="48"/>
  <c r="BR9" i="48"/>
  <c r="BQ9" i="48"/>
  <c r="BP9" i="48"/>
  <c r="BO9" i="48"/>
  <c r="BN9" i="48"/>
  <c r="BM9" i="48"/>
  <c r="BL9" i="48"/>
  <c r="BK9" i="48"/>
  <c r="BJ9" i="48"/>
  <c r="BI9" i="48"/>
  <c r="BH9" i="48"/>
  <c r="BG9" i="48"/>
  <c r="BF9" i="48"/>
  <c r="BE9" i="48"/>
  <c r="BD9" i="48"/>
  <c r="BC9" i="48"/>
  <c r="BB9" i="48"/>
  <c r="BA9" i="48"/>
  <c r="AZ9" i="48"/>
  <c r="AY9" i="48"/>
  <c r="AV9" i="48"/>
  <c r="AU9" i="48"/>
  <c r="AT9" i="48"/>
  <c r="AQ9" i="48"/>
  <c r="AO9" i="48"/>
  <c r="AL9" i="48"/>
  <c r="BY8" i="48"/>
  <c r="BX8" i="48"/>
  <c r="BW8" i="48"/>
  <c r="BV8" i="48"/>
  <c r="BU8" i="48"/>
  <c r="BT8" i="48"/>
  <c r="BS8" i="48"/>
  <c r="BR8" i="48"/>
  <c r="BQ8" i="48"/>
  <c r="BP8" i="48"/>
  <c r="BO8" i="48"/>
  <c r="BN8" i="48"/>
  <c r="BM8" i="48"/>
  <c r="BL8" i="48"/>
  <c r="BK8" i="48"/>
  <c r="BJ8" i="48"/>
  <c r="BI8" i="48"/>
  <c r="BH8" i="48"/>
  <c r="BG8" i="48"/>
  <c r="BF8" i="48"/>
  <c r="BE8" i="48"/>
  <c r="BD8" i="48"/>
  <c r="BC8" i="48"/>
  <c r="BB8" i="48"/>
  <c r="BA8" i="48"/>
  <c r="AZ8" i="48"/>
  <c r="AY8" i="48"/>
  <c r="AV8" i="48"/>
  <c r="AU8" i="48"/>
  <c r="AT8" i="48"/>
  <c r="AQ8" i="48"/>
  <c r="AO8" i="48"/>
  <c r="AL8" i="48"/>
  <c r="BY7" i="48"/>
  <c r="BX7" i="48"/>
  <c r="BW7" i="48"/>
  <c r="BV7" i="48"/>
  <c r="BU7" i="48"/>
  <c r="BT7" i="48"/>
  <c r="BS7" i="48"/>
  <c r="BR7" i="48"/>
  <c r="BQ7" i="48"/>
  <c r="BP7" i="48"/>
  <c r="BO7" i="48"/>
  <c r="BN7" i="48"/>
  <c r="BM7" i="48"/>
  <c r="BL7" i="48"/>
  <c r="BK7" i="48"/>
  <c r="BJ7" i="48"/>
  <c r="BI7" i="48"/>
  <c r="BH7" i="48"/>
  <c r="BG7" i="48"/>
  <c r="BF7" i="48"/>
  <c r="BE7" i="48"/>
  <c r="BD7" i="48"/>
  <c r="BC7" i="48"/>
  <c r="BB7" i="48"/>
  <c r="BA7" i="48"/>
  <c r="AZ7" i="48"/>
  <c r="AY7" i="48"/>
  <c r="AV7" i="48"/>
  <c r="AU7" i="48"/>
  <c r="AT7" i="48"/>
  <c r="AQ7" i="48"/>
  <c r="AO7" i="48"/>
  <c r="AL7" i="48"/>
  <c r="BY6" i="48"/>
  <c r="BX6" i="48"/>
  <c r="BW6" i="48"/>
  <c r="BV6" i="48"/>
  <c r="BU6" i="48"/>
  <c r="BT6" i="48"/>
  <c r="BS6" i="48"/>
  <c r="BR6" i="48"/>
  <c r="BQ6" i="48"/>
  <c r="BP6" i="48"/>
  <c r="BO6" i="48"/>
  <c r="BN6" i="48"/>
  <c r="BM6" i="48"/>
  <c r="BL6" i="48"/>
  <c r="BK6" i="48"/>
  <c r="BJ6" i="48"/>
  <c r="BI6" i="48"/>
  <c r="BH6" i="48"/>
  <c r="BG6" i="48"/>
  <c r="BF6" i="48"/>
  <c r="BE6" i="48"/>
  <c r="BD6" i="48"/>
  <c r="BC6" i="48"/>
  <c r="BB6" i="48"/>
  <c r="BA6" i="48"/>
  <c r="AZ6" i="48"/>
  <c r="AY6" i="48"/>
  <c r="AV6" i="48"/>
  <c r="AU6" i="48"/>
  <c r="AT6" i="48"/>
  <c r="AQ6" i="48"/>
  <c r="AO6" i="48"/>
  <c r="AL6" i="48"/>
  <c r="V6" i="48"/>
  <c r="N6" i="48"/>
  <c r="E6" i="48"/>
  <c r="BY5" i="48"/>
  <c r="BX5" i="48"/>
  <c r="BW5" i="48"/>
  <c r="BV5" i="48"/>
  <c r="BU5" i="48"/>
  <c r="BT5" i="48"/>
  <c r="BS5" i="48"/>
  <c r="BR5" i="48"/>
  <c r="BQ5" i="48"/>
  <c r="BP5" i="48"/>
  <c r="BO5" i="48"/>
  <c r="BN5" i="48"/>
  <c r="BM5" i="48"/>
  <c r="BL5" i="48"/>
  <c r="BK5" i="48"/>
  <c r="BJ5" i="48"/>
  <c r="BI5" i="48"/>
  <c r="BH5" i="48"/>
  <c r="BG5" i="48"/>
  <c r="BF5" i="48"/>
  <c r="BE5" i="48"/>
  <c r="BD5" i="48"/>
  <c r="BC5" i="48"/>
  <c r="BB5" i="48"/>
  <c r="BA5" i="48"/>
  <c r="AZ5" i="48"/>
  <c r="AY5" i="48"/>
  <c r="AV5" i="48"/>
  <c r="AU5" i="48"/>
  <c r="AT5" i="48"/>
  <c r="AQ5" i="48"/>
  <c r="AO5" i="48"/>
  <c r="AL5" i="48"/>
  <c r="AB5" i="48"/>
  <c r="V5" i="48"/>
  <c r="N5" i="48"/>
  <c r="E5" i="48"/>
  <c r="BY4" i="48"/>
  <c r="BX4" i="48"/>
  <c r="BW4" i="48"/>
  <c r="BV4" i="48"/>
  <c r="BU4" i="48"/>
  <c r="BT4" i="48"/>
  <c r="BS4" i="48"/>
  <c r="BR4" i="48"/>
  <c r="BQ4" i="48"/>
  <c r="BP4" i="48"/>
  <c r="BO4" i="48"/>
  <c r="BN4" i="48"/>
  <c r="BM4" i="48"/>
  <c r="BL4" i="48"/>
  <c r="BK4" i="48"/>
  <c r="BJ4" i="48"/>
  <c r="BI4" i="48"/>
  <c r="BH4" i="48"/>
  <c r="BG4" i="48"/>
  <c r="BF4" i="48"/>
  <c r="BE4" i="48"/>
  <c r="BD4" i="48"/>
  <c r="BC4" i="48"/>
  <c r="BB4" i="48"/>
  <c r="BA4" i="48"/>
  <c r="AZ4" i="48"/>
  <c r="AY4" i="48"/>
  <c r="AV4" i="48"/>
  <c r="AU4" i="48"/>
  <c r="AT4" i="48"/>
  <c r="AQ4" i="48"/>
  <c r="AO4" i="48"/>
  <c r="AL4" i="48"/>
  <c r="AZ13" i="48"/>
  <c r="V4" i="48"/>
  <c r="N4" i="48"/>
  <c r="E4" i="48"/>
  <c r="A2" i="48"/>
  <c r="BV30" i="47"/>
  <c r="BT30" i="47"/>
  <c r="BR30" i="47"/>
  <c r="BP30" i="47"/>
  <c r="BN30" i="47"/>
  <c r="BK30" i="47"/>
  <c r="BG30" i="47"/>
  <c r="BE30" i="47"/>
  <c r="BC30" i="47"/>
  <c r="AZ30" i="47"/>
  <c r="AW30" i="47"/>
  <c r="AS30" i="47"/>
  <c r="AQ30" i="47"/>
  <c r="AO30" i="47"/>
  <c r="AL30" i="47"/>
  <c r="AI30" i="47"/>
  <c r="V27" i="47"/>
  <c r="N26" i="47"/>
  <c r="L26" i="47"/>
  <c r="J26" i="47"/>
  <c r="G26" i="47"/>
  <c r="V25" i="47"/>
  <c r="BS24" i="47"/>
  <c r="BR24" i="47"/>
  <c r="BQ24" i="47"/>
  <c r="AJ24" i="47"/>
  <c r="BS23" i="47"/>
  <c r="BR23" i="47"/>
  <c r="BQ23" i="47"/>
  <c r="AJ23" i="47"/>
  <c r="BS22" i="47"/>
  <c r="BR22" i="47"/>
  <c r="BQ22" i="47"/>
  <c r="AJ22" i="47"/>
  <c r="BS21" i="47"/>
  <c r="BR21" i="47"/>
  <c r="BQ21" i="47"/>
  <c r="AJ21" i="47"/>
  <c r="BS20" i="47"/>
  <c r="BR20" i="47"/>
  <c r="BQ20" i="47"/>
  <c r="AJ20" i="47"/>
  <c r="BS19" i="47"/>
  <c r="BR19" i="47"/>
  <c r="BQ19" i="47"/>
  <c r="AJ19" i="47"/>
  <c r="AB19" i="47"/>
  <c r="V19" i="47"/>
  <c r="L19" i="47"/>
  <c r="BS18" i="47"/>
  <c r="BR18" i="47"/>
  <c r="BQ18" i="47"/>
  <c r="AJ18" i="47"/>
  <c r="AB18" i="47"/>
  <c r="V18" i="47"/>
  <c r="L18" i="47"/>
  <c r="B18" i="47"/>
  <c r="BS17" i="47"/>
  <c r="BR17" i="47"/>
  <c r="BQ17" i="47"/>
  <c r="AJ17" i="47"/>
  <c r="BS16" i="47"/>
  <c r="BR16" i="47"/>
  <c r="BQ16" i="47"/>
  <c r="AJ16" i="47"/>
  <c r="BY12" i="47"/>
  <c r="BX12" i="47"/>
  <c r="BW12" i="47"/>
  <c r="BV12" i="47"/>
  <c r="BU12" i="47"/>
  <c r="BT12" i="47"/>
  <c r="BS12" i="47"/>
  <c r="BR12" i="47"/>
  <c r="BQ12" i="47"/>
  <c r="BP12" i="47"/>
  <c r="BO12" i="47"/>
  <c r="BN12" i="47"/>
  <c r="BM12" i="47"/>
  <c r="BL12" i="47"/>
  <c r="BK12" i="47"/>
  <c r="BJ12" i="47"/>
  <c r="BI12" i="47"/>
  <c r="BH12" i="47"/>
  <c r="BG12" i="47"/>
  <c r="BF12" i="47"/>
  <c r="BE12" i="47"/>
  <c r="BD12" i="47"/>
  <c r="BC12" i="47"/>
  <c r="BB12" i="47"/>
  <c r="BA12" i="47"/>
  <c r="AZ12" i="47"/>
  <c r="AY12" i="47"/>
  <c r="AV12" i="47"/>
  <c r="AU12" i="47"/>
  <c r="AT12" i="47"/>
  <c r="AQ12" i="47"/>
  <c r="AO12" i="47"/>
  <c r="AL12" i="47"/>
  <c r="BY11" i="47"/>
  <c r="BX11" i="47"/>
  <c r="BW11" i="47"/>
  <c r="BV11" i="47"/>
  <c r="BU11" i="47"/>
  <c r="BT11" i="47"/>
  <c r="BS11" i="47"/>
  <c r="BR11" i="47"/>
  <c r="BQ11" i="47"/>
  <c r="BP11" i="47"/>
  <c r="BO11" i="47"/>
  <c r="BN11" i="47"/>
  <c r="BM11" i="47"/>
  <c r="BL11" i="47"/>
  <c r="BK11" i="47"/>
  <c r="BJ11" i="47"/>
  <c r="BI11" i="47"/>
  <c r="BH11" i="47"/>
  <c r="BG11" i="47"/>
  <c r="BF11" i="47"/>
  <c r="BE11" i="47"/>
  <c r="BD11" i="47"/>
  <c r="BC11" i="47"/>
  <c r="BB11" i="47"/>
  <c r="BA11" i="47"/>
  <c r="AZ11" i="47"/>
  <c r="AY11" i="47"/>
  <c r="AV11" i="47"/>
  <c r="AU11" i="47"/>
  <c r="AT11" i="47"/>
  <c r="AQ11" i="47"/>
  <c r="AO11" i="47"/>
  <c r="AL11" i="47"/>
  <c r="BY10" i="47"/>
  <c r="BX10" i="47"/>
  <c r="BW10" i="47"/>
  <c r="BV10" i="47"/>
  <c r="BU10" i="47"/>
  <c r="BT10" i="47"/>
  <c r="BS10" i="47"/>
  <c r="BR10" i="47"/>
  <c r="BQ10" i="47"/>
  <c r="BP10" i="47"/>
  <c r="BO10" i="47"/>
  <c r="BN10" i="47"/>
  <c r="BM10" i="47"/>
  <c r="BL10" i="47"/>
  <c r="BK10" i="47"/>
  <c r="BJ10" i="47"/>
  <c r="BI10" i="47"/>
  <c r="BH10" i="47"/>
  <c r="BG10" i="47"/>
  <c r="BF10" i="47"/>
  <c r="BE10" i="47"/>
  <c r="BD10" i="47"/>
  <c r="BC10" i="47"/>
  <c r="BB10" i="47"/>
  <c r="BA10" i="47"/>
  <c r="AZ10" i="47"/>
  <c r="AY10" i="47"/>
  <c r="AV10" i="47"/>
  <c r="AU10" i="47"/>
  <c r="AT10" i="47"/>
  <c r="AQ10" i="47"/>
  <c r="AO10" i="47"/>
  <c r="AL10" i="47"/>
  <c r="BY9" i="47"/>
  <c r="BX9" i="47"/>
  <c r="BW9" i="47"/>
  <c r="BV9" i="47"/>
  <c r="BU9" i="47"/>
  <c r="BT9" i="47"/>
  <c r="BS9" i="47"/>
  <c r="BR9" i="47"/>
  <c r="BQ9" i="47"/>
  <c r="BP9" i="47"/>
  <c r="BO9" i="47"/>
  <c r="BN9" i="47"/>
  <c r="BM9" i="47"/>
  <c r="BL9" i="47"/>
  <c r="BK9" i="47"/>
  <c r="BJ9" i="47"/>
  <c r="BI9" i="47"/>
  <c r="BH9" i="47"/>
  <c r="BG9" i="47"/>
  <c r="BF9" i="47"/>
  <c r="BE9" i="47"/>
  <c r="BD9" i="47"/>
  <c r="BC9" i="47"/>
  <c r="BB9" i="47"/>
  <c r="BA9" i="47"/>
  <c r="AZ9" i="47"/>
  <c r="AY9" i="47"/>
  <c r="AV9" i="47"/>
  <c r="AU9" i="47"/>
  <c r="AT9" i="47"/>
  <c r="AQ9" i="47"/>
  <c r="AO9" i="47"/>
  <c r="AL9" i="47"/>
  <c r="BY8" i="47"/>
  <c r="BX8" i="47"/>
  <c r="BW8" i="47"/>
  <c r="BV8" i="47"/>
  <c r="BU8" i="47"/>
  <c r="BT8" i="47"/>
  <c r="BS8" i="47"/>
  <c r="BR8" i="47"/>
  <c r="BQ8" i="47"/>
  <c r="BP8" i="47"/>
  <c r="BO8" i="47"/>
  <c r="BN8" i="47"/>
  <c r="BM8" i="47"/>
  <c r="BL8" i="47"/>
  <c r="BK8" i="47"/>
  <c r="BJ8" i="47"/>
  <c r="BI8" i="47"/>
  <c r="BH8" i="47"/>
  <c r="BG8" i="47"/>
  <c r="BF8" i="47"/>
  <c r="BE8" i="47"/>
  <c r="BD8" i="47"/>
  <c r="BC8" i="47"/>
  <c r="BB8" i="47"/>
  <c r="BA8" i="47"/>
  <c r="AZ8" i="47"/>
  <c r="AY8" i="47"/>
  <c r="AV8" i="47"/>
  <c r="AU8" i="47"/>
  <c r="AT8" i="47"/>
  <c r="AQ8" i="47"/>
  <c r="AO8" i="47"/>
  <c r="AL8" i="47"/>
  <c r="BY7" i="47"/>
  <c r="BX7" i="47"/>
  <c r="BW7" i="47"/>
  <c r="BV7" i="47"/>
  <c r="BU7" i="47"/>
  <c r="BT7" i="47"/>
  <c r="BS7" i="47"/>
  <c r="BR7" i="47"/>
  <c r="BQ7" i="47"/>
  <c r="BP7" i="47"/>
  <c r="BO7" i="47"/>
  <c r="BN7" i="47"/>
  <c r="BM7" i="47"/>
  <c r="BL7" i="47"/>
  <c r="BK7" i="47"/>
  <c r="BJ7" i="47"/>
  <c r="BI7" i="47"/>
  <c r="BH7" i="47"/>
  <c r="BG7" i="47"/>
  <c r="BF7" i="47"/>
  <c r="BE7" i="47"/>
  <c r="BD7" i="47"/>
  <c r="BC7" i="47"/>
  <c r="BB7" i="47"/>
  <c r="BA7" i="47"/>
  <c r="AZ7" i="47"/>
  <c r="AY7" i="47"/>
  <c r="AV7" i="47"/>
  <c r="AU7" i="47"/>
  <c r="AT7" i="47"/>
  <c r="AQ7" i="47"/>
  <c r="AO7" i="47"/>
  <c r="AL7" i="47"/>
  <c r="BY6" i="47"/>
  <c r="BX6" i="47"/>
  <c r="BW6" i="47"/>
  <c r="BV6" i="47"/>
  <c r="BU6" i="47"/>
  <c r="BT6" i="47"/>
  <c r="BS6" i="47"/>
  <c r="BR6" i="47"/>
  <c r="BQ6" i="47"/>
  <c r="BP6" i="47"/>
  <c r="BO6" i="47"/>
  <c r="BN6" i="47"/>
  <c r="BM6" i="47"/>
  <c r="BL6" i="47"/>
  <c r="BK6" i="47"/>
  <c r="BJ6" i="47"/>
  <c r="BI6" i="47"/>
  <c r="BH6" i="47"/>
  <c r="BG6" i="47"/>
  <c r="BF6" i="47"/>
  <c r="BE6" i="47"/>
  <c r="BD6" i="47"/>
  <c r="BC6" i="47"/>
  <c r="BB6" i="47"/>
  <c r="BA6" i="47"/>
  <c r="AZ6" i="47"/>
  <c r="AY6" i="47"/>
  <c r="AV6" i="47"/>
  <c r="AU6" i="47"/>
  <c r="AT6" i="47"/>
  <c r="AQ6" i="47"/>
  <c r="AO6" i="47"/>
  <c r="AL6" i="47"/>
  <c r="V6" i="47"/>
  <c r="N6" i="47"/>
  <c r="E6" i="47"/>
  <c r="BY5" i="47"/>
  <c r="BX5" i="47"/>
  <c r="BW5" i="47"/>
  <c r="BV5" i="47"/>
  <c r="BU5" i="47"/>
  <c r="BT5" i="47"/>
  <c r="BS5" i="47"/>
  <c r="BR5" i="47"/>
  <c r="BQ5" i="47"/>
  <c r="BP5" i="47"/>
  <c r="BO5" i="47"/>
  <c r="BN5" i="47"/>
  <c r="BM5" i="47"/>
  <c r="BL5" i="47"/>
  <c r="BK5" i="47"/>
  <c r="BJ5" i="47"/>
  <c r="BI5" i="47"/>
  <c r="BH5" i="47"/>
  <c r="BG5" i="47"/>
  <c r="BF5" i="47"/>
  <c r="BE5" i="47"/>
  <c r="BD5" i="47"/>
  <c r="BC5" i="47"/>
  <c r="BB5" i="47"/>
  <c r="BA5" i="47"/>
  <c r="AZ5" i="47"/>
  <c r="AY5" i="47"/>
  <c r="AV5" i="47"/>
  <c r="AU5" i="47"/>
  <c r="AT5" i="47"/>
  <c r="AQ5" i="47"/>
  <c r="AO5" i="47"/>
  <c r="AL5" i="47"/>
  <c r="AB5" i="47"/>
  <c r="V5" i="47"/>
  <c r="N5" i="47"/>
  <c r="E5" i="47"/>
  <c r="BY4" i="47"/>
  <c r="BX4" i="47"/>
  <c r="BW4" i="47"/>
  <c r="BV4" i="47"/>
  <c r="BU4" i="47"/>
  <c r="BT4" i="47"/>
  <c r="BS4" i="47"/>
  <c r="BR4" i="47"/>
  <c r="BQ4" i="47"/>
  <c r="BP4" i="47"/>
  <c r="BO4" i="47"/>
  <c r="BN4" i="47"/>
  <c r="BM4" i="47"/>
  <c r="BL4" i="47"/>
  <c r="BK4" i="47"/>
  <c r="BJ4" i="47"/>
  <c r="BI4" i="47"/>
  <c r="BH4" i="47"/>
  <c r="BG4" i="47"/>
  <c r="BF4" i="47"/>
  <c r="BE4" i="47"/>
  <c r="BD4" i="47"/>
  <c r="BC4" i="47"/>
  <c r="BB4" i="47"/>
  <c r="BA4" i="47"/>
  <c r="AZ4" i="47"/>
  <c r="AY4" i="47"/>
  <c r="AV4" i="47"/>
  <c r="AU4" i="47"/>
  <c r="AT4" i="47"/>
  <c r="AQ4" i="47"/>
  <c r="AO4" i="47"/>
  <c r="AL4" i="47"/>
  <c r="AZ13" i="47"/>
  <c r="V4" i="47"/>
  <c r="N4" i="47"/>
  <c r="E4" i="47"/>
  <c r="A2" i="47"/>
  <c r="BV30" i="46"/>
  <c r="BT30" i="46"/>
  <c r="BR30" i="46"/>
  <c r="BP30" i="46"/>
  <c r="BN30" i="46"/>
  <c r="BK30" i="46"/>
  <c r="BG30" i="46"/>
  <c r="BE30" i="46"/>
  <c r="BC30" i="46"/>
  <c r="AZ30" i="46"/>
  <c r="AW30" i="46"/>
  <c r="AS30" i="46"/>
  <c r="AQ30" i="46"/>
  <c r="AO30" i="46"/>
  <c r="AL30" i="46"/>
  <c r="AI30" i="46"/>
  <c r="V27" i="46"/>
  <c r="N26" i="46"/>
  <c r="L26" i="46"/>
  <c r="J26" i="46"/>
  <c r="G26" i="46"/>
  <c r="V25" i="46"/>
  <c r="BS24" i="46"/>
  <c r="BR24" i="46"/>
  <c r="BQ24" i="46"/>
  <c r="AJ24" i="46"/>
  <c r="BS23" i="46"/>
  <c r="BR23" i="46"/>
  <c r="BQ23" i="46"/>
  <c r="AJ23" i="46"/>
  <c r="BS22" i="46"/>
  <c r="BR22" i="46"/>
  <c r="BQ22" i="46"/>
  <c r="AJ22" i="46"/>
  <c r="BS21" i="46"/>
  <c r="BR21" i="46"/>
  <c r="BQ21" i="46"/>
  <c r="AJ21" i="46"/>
  <c r="BS20" i="46"/>
  <c r="BR20" i="46"/>
  <c r="BQ20" i="46"/>
  <c r="AJ20" i="46"/>
  <c r="BS19" i="46"/>
  <c r="BR19" i="46"/>
  <c r="BQ19" i="46"/>
  <c r="AJ19" i="46"/>
  <c r="AB19" i="46"/>
  <c r="V19" i="46"/>
  <c r="L19" i="46"/>
  <c r="BS18" i="46"/>
  <c r="BR18" i="46"/>
  <c r="BQ18" i="46"/>
  <c r="AJ18" i="46"/>
  <c r="AB18" i="46"/>
  <c r="V18" i="46"/>
  <c r="L18" i="46"/>
  <c r="B18" i="46"/>
  <c r="BS17" i="46"/>
  <c r="BR17" i="46"/>
  <c r="BQ17" i="46"/>
  <c r="AJ17" i="46"/>
  <c r="BS16" i="46"/>
  <c r="BR16" i="46"/>
  <c r="BQ16" i="46"/>
  <c r="AJ16" i="46"/>
  <c r="BY12" i="46"/>
  <c r="BX12" i="46"/>
  <c r="BW12" i="46"/>
  <c r="BV12" i="46"/>
  <c r="BU12" i="46"/>
  <c r="BT12" i="46"/>
  <c r="BS12" i="46"/>
  <c r="BR12" i="46"/>
  <c r="BQ12" i="46"/>
  <c r="BP12" i="46"/>
  <c r="BO12" i="46"/>
  <c r="BN12" i="46"/>
  <c r="BM12" i="46"/>
  <c r="BL12" i="46"/>
  <c r="BK12" i="46"/>
  <c r="BJ12" i="46"/>
  <c r="BI12" i="46"/>
  <c r="BH12" i="46"/>
  <c r="BG12" i="46"/>
  <c r="BF12" i="46"/>
  <c r="BE12" i="46"/>
  <c r="BD12" i="46"/>
  <c r="BC12" i="46"/>
  <c r="BB12" i="46"/>
  <c r="BA12" i="46"/>
  <c r="AZ12" i="46"/>
  <c r="AY12" i="46"/>
  <c r="AV12" i="46"/>
  <c r="AU12" i="46"/>
  <c r="AT12" i="46"/>
  <c r="AQ12" i="46"/>
  <c r="AO12" i="46"/>
  <c r="AL12" i="46"/>
  <c r="BY11" i="46"/>
  <c r="BX11" i="46"/>
  <c r="BW11" i="46"/>
  <c r="BV11" i="46"/>
  <c r="BU11" i="46"/>
  <c r="BT11" i="46"/>
  <c r="BS11" i="46"/>
  <c r="BR11" i="46"/>
  <c r="BQ11" i="46"/>
  <c r="BP11" i="46"/>
  <c r="BO11" i="46"/>
  <c r="BN11" i="46"/>
  <c r="BM11" i="46"/>
  <c r="BL11" i="46"/>
  <c r="BK11" i="46"/>
  <c r="BJ11" i="46"/>
  <c r="BI11" i="46"/>
  <c r="BH11" i="46"/>
  <c r="BG11" i="46"/>
  <c r="BF11" i="46"/>
  <c r="BE11" i="46"/>
  <c r="BD11" i="46"/>
  <c r="BC11" i="46"/>
  <c r="BB11" i="46"/>
  <c r="BA11" i="46"/>
  <c r="AZ11" i="46"/>
  <c r="AY11" i="46"/>
  <c r="AV11" i="46"/>
  <c r="AU11" i="46"/>
  <c r="AT11" i="46"/>
  <c r="AQ11" i="46"/>
  <c r="AO11" i="46"/>
  <c r="AL11" i="46"/>
  <c r="BY10" i="46"/>
  <c r="BX10" i="46"/>
  <c r="BW10" i="46"/>
  <c r="BV10" i="46"/>
  <c r="BU10" i="46"/>
  <c r="BT10" i="46"/>
  <c r="BS10" i="46"/>
  <c r="BR10" i="46"/>
  <c r="BQ10" i="46"/>
  <c r="BP10" i="46"/>
  <c r="BO10" i="46"/>
  <c r="BN10" i="46"/>
  <c r="BM10" i="46"/>
  <c r="BL10" i="46"/>
  <c r="BK10" i="46"/>
  <c r="BJ10" i="46"/>
  <c r="BI10" i="46"/>
  <c r="BH10" i="46"/>
  <c r="BG10" i="46"/>
  <c r="BF10" i="46"/>
  <c r="BE10" i="46"/>
  <c r="BD10" i="46"/>
  <c r="BC10" i="46"/>
  <c r="BB10" i="46"/>
  <c r="BA10" i="46"/>
  <c r="AZ10" i="46"/>
  <c r="AY10" i="46"/>
  <c r="AV10" i="46"/>
  <c r="AU10" i="46"/>
  <c r="AT10" i="46"/>
  <c r="AQ10" i="46"/>
  <c r="AO10" i="46"/>
  <c r="AL10" i="46"/>
  <c r="BY9" i="46"/>
  <c r="BX9" i="46"/>
  <c r="BW9" i="46"/>
  <c r="BV9" i="46"/>
  <c r="BU9" i="46"/>
  <c r="BT9" i="46"/>
  <c r="BS9" i="46"/>
  <c r="BR9" i="46"/>
  <c r="BQ9" i="46"/>
  <c r="BP9" i="46"/>
  <c r="BO9" i="46"/>
  <c r="BN9" i="46"/>
  <c r="BM9" i="46"/>
  <c r="BL9" i="46"/>
  <c r="BK9" i="46"/>
  <c r="BJ9" i="46"/>
  <c r="BI9" i="46"/>
  <c r="BH9" i="46"/>
  <c r="BG9" i="46"/>
  <c r="BF9" i="46"/>
  <c r="BE9" i="46"/>
  <c r="BD9" i="46"/>
  <c r="BC9" i="46"/>
  <c r="BB9" i="46"/>
  <c r="BA9" i="46"/>
  <c r="AZ9" i="46"/>
  <c r="AY9" i="46"/>
  <c r="AV9" i="46"/>
  <c r="AU9" i="46"/>
  <c r="AT9" i="46"/>
  <c r="AQ9" i="46"/>
  <c r="AO9" i="46"/>
  <c r="AL9" i="46"/>
  <c r="BY8" i="46"/>
  <c r="BX8" i="46"/>
  <c r="BW8" i="46"/>
  <c r="BV8" i="46"/>
  <c r="BU8" i="46"/>
  <c r="BT8" i="46"/>
  <c r="BS8" i="46"/>
  <c r="BR8" i="46"/>
  <c r="BQ8" i="46"/>
  <c r="BP8" i="46"/>
  <c r="BO8" i="46"/>
  <c r="BN8" i="46"/>
  <c r="BM8" i="46"/>
  <c r="BL8" i="46"/>
  <c r="BK8" i="46"/>
  <c r="BJ8" i="46"/>
  <c r="BI8" i="46"/>
  <c r="BH8" i="46"/>
  <c r="BG8" i="46"/>
  <c r="BF8" i="46"/>
  <c r="BE8" i="46"/>
  <c r="BD8" i="46"/>
  <c r="BC8" i="46"/>
  <c r="BB8" i="46"/>
  <c r="BA8" i="46"/>
  <c r="AZ8" i="46"/>
  <c r="AY8" i="46"/>
  <c r="AV8" i="46"/>
  <c r="AU8" i="46"/>
  <c r="AT8" i="46"/>
  <c r="AQ8" i="46"/>
  <c r="AO8" i="46"/>
  <c r="AL8" i="46"/>
  <c r="BY7" i="46"/>
  <c r="BX7" i="46"/>
  <c r="BW7" i="46"/>
  <c r="BV7" i="46"/>
  <c r="BU7" i="46"/>
  <c r="BT7" i="46"/>
  <c r="BS7" i="46"/>
  <c r="BR7" i="46"/>
  <c r="BQ7" i="46"/>
  <c r="BP7" i="46"/>
  <c r="BO7" i="46"/>
  <c r="BN7" i="46"/>
  <c r="BM7" i="46"/>
  <c r="BL7" i="46"/>
  <c r="BK7" i="46"/>
  <c r="BJ7" i="46"/>
  <c r="BI7" i="46"/>
  <c r="BH7" i="46"/>
  <c r="BG7" i="46"/>
  <c r="BF7" i="46"/>
  <c r="BE7" i="46"/>
  <c r="BD7" i="46"/>
  <c r="BC7" i="46"/>
  <c r="BB7" i="46"/>
  <c r="BA7" i="46"/>
  <c r="AZ7" i="46"/>
  <c r="AY7" i="46"/>
  <c r="AV7" i="46"/>
  <c r="AU7" i="46"/>
  <c r="AT7" i="46"/>
  <c r="AQ7" i="46"/>
  <c r="AO7" i="46"/>
  <c r="AL7" i="46"/>
  <c r="BY6" i="46"/>
  <c r="BX6" i="46"/>
  <c r="BW6" i="46"/>
  <c r="BV6" i="46"/>
  <c r="BU6" i="46"/>
  <c r="BT6" i="46"/>
  <c r="BS6" i="46"/>
  <c r="BR6" i="46"/>
  <c r="BQ6" i="46"/>
  <c r="BP6" i="46"/>
  <c r="BO6" i="46"/>
  <c r="BN6" i="46"/>
  <c r="BM6" i="46"/>
  <c r="BL6" i="46"/>
  <c r="BK6" i="46"/>
  <c r="BJ6" i="46"/>
  <c r="BI6" i="46"/>
  <c r="BH6" i="46"/>
  <c r="BG6" i="46"/>
  <c r="BF6" i="46"/>
  <c r="BE6" i="46"/>
  <c r="BD6" i="46"/>
  <c r="BC6" i="46"/>
  <c r="BB6" i="46"/>
  <c r="BA6" i="46"/>
  <c r="AZ6" i="46"/>
  <c r="AY6" i="46"/>
  <c r="AV6" i="46"/>
  <c r="AU6" i="46"/>
  <c r="AT6" i="46"/>
  <c r="AQ6" i="46"/>
  <c r="AO6" i="46"/>
  <c r="AL6" i="46"/>
  <c r="V6" i="46"/>
  <c r="N6" i="46"/>
  <c r="E6" i="46"/>
  <c r="BY5" i="46"/>
  <c r="BX5" i="46"/>
  <c r="BW5" i="46"/>
  <c r="BV5" i="46"/>
  <c r="BU5" i="46"/>
  <c r="BT5" i="46"/>
  <c r="BS5" i="46"/>
  <c r="BR5" i="46"/>
  <c r="BQ5" i="46"/>
  <c r="BP5" i="46"/>
  <c r="BO5" i="46"/>
  <c r="BN5" i="46"/>
  <c r="BM5" i="46"/>
  <c r="BL5" i="46"/>
  <c r="BK5" i="46"/>
  <c r="BJ5" i="46"/>
  <c r="BI5" i="46"/>
  <c r="BH5" i="46"/>
  <c r="BG5" i="46"/>
  <c r="BF5" i="46"/>
  <c r="BE5" i="46"/>
  <c r="BD5" i="46"/>
  <c r="BC5" i="46"/>
  <c r="BB5" i="46"/>
  <c r="BA5" i="46"/>
  <c r="AZ5" i="46"/>
  <c r="AY5" i="46"/>
  <c r="AV5" i="46"/>
  <c r="AU5" i="46"/>
  <c r="AT5" i="46"/>
  <c r="AQ5" i="46"/>
  <c r="AO5" i="46"/>
  <c r="AL5" i="46"/>
  <c r="AB5" i="46"/>
  <c r="V5" i="46"/>
  <c r="N5" i="46"/>
  <c r="E5" i="46"/>
  <c r="BY4" i="46"/>
  <c r="BX4" i="46"/>
  <c r="BW4" i="46"/>
  <c r="BV4" i="46"/>
  <c r="BU4" i="46"/>
  <c r="BT4" i="46"/>
  <c r="BS4" i="46"/>
  <c r="BR4" i="46"/>
  <c r="BQ4" i="46"/>
  <c r="BP4" i="46"/>
  <c r="BO4" i="46"/>
  <c r="BN4" i="46"/>
  <c r="BM4" i="46"/>
  <c r="BL4" i="46"/>
  <c r="BK4" i="46"/>
  <c r="BJ4" i="46"/>
  <c r="BI4" i="46"/>
  <c r="BH4" i="46"/>
  <c r="BG4" i="46"/>
  <c r="BF4" i="46"/>
  <c r="BE4" i="46"/>
  <c r="BD4" i="46"/>
  <c r="BC4" i="46"/>
  <c r="BB4" i="46"/>
  <c r="BA4" i="46"/>
  <c r="AZ4" i="46"/>
  <c r="AY4" i="46"/>
  <c r="AV4" i="46"/>
  <c r="AU4" i="46"/>
  <c r="AT4" i="46"/>
  <c r="AQ4" i="46"/>
  <c r="AO4" i="46"/>
  <c r="AL4" i="46"/>
  <c r="AZ13" i="46"/>
  <c r="V4" i="46"/>
  <c r="N4" i="46"/>
  <c r="E4" i="46"/>
  <c r="A2" i="46"/>
  <c r="BV30" i="45"/>
  <c r="BT30" i="45"/>
  <c r="BR30" i="45"/>
  <c r="BP30" i="45"/>
  <c r="BN30" i="45"/>
  <c r="BK30" i="45"/>
  <c r="BG30" i="45"/>
  <c r="BE30" i="45"/>
  <c r="BC30" i="45"/>
  <c r="AZ30" i="45"/>
  <c r="AW30" i="45"/>
  <c r="AS30" i="45"/>
  <c r="AQ30" i="45"/>
  <c r="AO30" i="45"/>
  <c r="AL30" i="45"/>
  <c r="AI30" i="45"/>
  <c r="V27" i="45"/>
  <c r="N26" i="45"/>
  <c r="L26" i="45"/>
  <c r="J26" i="45"/>
  <c r="G26" i="45"/>
  <c r="V25" i="45"/>
  <c r="BS24" i="45"/>
  <c r="BR24" i="45"/>
  <c r="BQ24" i="45"/>
  <c r="AJ24" i="45"/>
  <c r="BS23" i="45"/>
  <c r="BR23" i="45"/>
  <c r="BQ23" i="45"/>
  <c r="AJ23" i="45"/>
  <c r="BS22" i="45"/>
  <c r="BR22" i="45"/>
  <c r="BQ22" i="45"/>
  <c r="AJ22" i="45"/>
  <c r="BS21" i="45"/>
  <c r="BR21" i="45"/>
  <c r="BQ21" i="45"/>
  <c r="AJ21" i="45"/>
  <c r="BS20" i="45"/>
  <c r="BR20" i="45"/>
  <c r="BQ20" i="45"/>
  <c r="AJ20" i="45"/>
  <c r="BS19" i="45"/>
  <c r="BR19" i="45"/>
  <c r="BQ19" i="45"/>
  <c r="AJ19" i="45"/>
  <c r="AB19" i="45"/>
  <c r="V19" i="45"/>
  <c r="L19" i="45"/>
  <c r="BS18" i="45"/>
  <c r="BR18" i="45"/>
  <c r="BQ18" i="45"/>
  <c r="AJ18" i="45"/>
  <c r="AB18" i="45"/>
  <c r="V18" i="45"/>
  <c r="L18" i="45"/>
  <c r="B18" i="45"/>
  <c r="BS17" i="45"/>
  <c r="BR17" i="45"/>
  <c r="BQ17" i="45"/>
  <c r="AJ17" i="45"/>
  <c r="BS16" i="45"/>
  <c r="BR16" i="45"/>
  <c r="BQ16" i="45"/>
  <c r="AJ16" i="45"/>
  <c r="BY12" i="45"/>
  <c r="BX12" i="45"/>
  <c r="BW12" i="45"/>
  <c r="BV12" i="45"/>
  <c r="BU12" i="45"/>
  <c r="BT12" i="45"/>
  <c r="BS12" i="45"/>
  <c r="BR12" i="45"/>
  <c r="BQ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V12" i="45"/>
  <c r="AU12" i="45"/>
  <c r="AT12" i="45"/>
  <c r="AQ12" i="45"/>
  <c r="AO12" i="45"/>
  <c r="AL12" i="45"/>
  <c r="BY11" i="45"/>
  <c r="BX11" i="45"/>
  <c r="BW11" i="45"/>
  <c r="BV11" i="45"/>
  <c r="BU11" i="45"/>
  <c r="BT11" i="45"/>
  <c r="BS11" i="45"/>
  <c r="BR11" i="45"/>
  <c r="BQ11" i="45"/>
  <c r="BP11" i="45"/>
  <c r="BO11" i="45"/>
  <c r="BN11" i="45"/>
  <c r="BM11" i="45"/>
  <c r="BL11" i="45"/>
  <c r="BK11" i="45"/>
  <c r="BJ11" i="45"/>
  <c r="BI11" i="45"/>
  <c r="BH11" i="45"/>
  <c r="BG11" i="45"/>
  <c r="BF11" i="45"/>
  <c r="BE11" i="45"/>
  <c r="BD11" i="45"/>
  <c r="BC11" i="45"/>
  <c r="BB11" i="45"/>
  <c r="BA11" i="45"/>
  <c r="AZ11" i="45"/>
  <c r="AY11" i="45"/>
  <c r="AV11" i="45"/>
  <c r="AU11" i="45"/>
  <c r="AT11" i="45"/>
  <c r="AQ11" i="45"/>
  <c r="AO11" i="45"/>
  <c r="AL11" i="45"/>
  <c r="BY10" i="45"/>
  <c r="BX10" i="45"/>
  <c r="BW10" i="45"/>
  <c r="BV10" i="45"/>
  <c r="BU10" i="45"/>
  <c r="BT10" i="45"/>
  <c r="BS10" i="45"/>
  <c r="BR10" i="45"/>
  <c r="BQ10" i="45"/>
  <c r="BP10" i="45"/>
  <c r="BO10" i="45"/>
  <c r="BN10" i="45"/>
  <c r="BM10" i="45"/>
  <c r="BL10" i="45"/>
  <c r="BK10" i="45"/>
  <c r="BJ10" i="45"/>
  <c r="BI10" i="45"/>
  <c r="BH10" i="45"/>
  <c r="BG10" i="45"/>
  <c r="BF10" i="45"/>
  <c r="BE10" i="45"/>
  <c r="BD10" i="45"/>
  <c r="BC10" i="45"/>
  <c r="BB10" i="45"/>
  <c r="BA10" i="45"/>
  <c r="AZ10" i="45"/>
  <c r="AY10" i="45"/>
  <c r="AV10" i="45"/>
  <c r="AU10" i="45"/>
  <c r="AT10" i="45"/>
  <c r="AQ10" i="45"/>
  <c r="AO10" i="45"/>
  <c r="AL10" i="45"/>
  <c r="BY9" i="45"/>
  <c r="BX9" i="45"/>
  <c r="BW9" i="45"/>
  <c r="BV9" i="45"/>
  <c r="BU9" i="45"/>
  <c r="BT9" i="45"/>
  <c r="BS9" i="45"/>
  <c r="BR9" i="45"/>
  <c r="BQ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V9" i="45"/>
  <c r="AU9" i="45"/>
  <c r="AT9" i="45"/>
  <c r="AQ9" i="45"/>
  <c r="AO9" i="45"/>
  <c r="AL9" i="45"/>
  <c r="BY8" i="45"/>
  <c r="BX8" i="45"/>
  <c r="BW8" i="45"/>
  <c r="BV8" i="45"/>
  <c r="BU8" i="45"/>
  <c r="BT8" i="45"/>
  <c r="BS8" i="45"/>
  <c r="BR8" i="45"/>
  <c r="BQ8" i="45"/>
  <c r="BP8" i="45"/>
  <c r="BO8" i="45"/>
  <c r="BN8" i="45"/>
  <c r="BM8" i="45"/>
  <c r="BL8" i="45"/>
  <c r="BK8" i="45"/>
  <c r="BJ8" i="45"/>
  <c r="BI8" i="45"/>
  <c r="BH8" i="45"/>
  <c r="BG8" i="45"/>
  <c r="BF8" i="45"/>
  <c r="BE8" i="45"/>
  <c r="BD8" i="45"/>
  <c r="BC8" i="45"/>
  <c r="BB8" i="45"/>
  <c r="BA8" i="45"/>
  <c r="AZ8" i="45"/>
  <c r="AY8" i="45"/>
  <c r="AV8" i="45"/>
  <c r="AU8" i="45"/>
  <c r="AT8" i="45"/>
  <c r="AQ8" i="45"/>
  <c r="AO8" i="45"/>
  <c r="AL8" i="45"/>
  <c r="BY7" i="45"/>
  <c r="BX7" i="45"/>
  <c r="BW7" i="45"/>
  <c r="BV7" i="45"/>
  <c r="BU7" i="45"/>
  <c r="BT7" i="45"/>
  <c r="BS7" i="45"/>
  <c r="BR7" i="45"/>
  <c r="BQ7" i="45"/>
  <c r="BP7" i="45"/>
  <c r="BO7" i="45"/>
  <c r="BN7" i="45"/>
  <c r="BM7" i="45"/>
  <c r="BL7" i="45"/>
  <c r="BK7" i="45"/>
  <c r="BJ7" i="45"/>
  <c r="BI7" i="45"/>
  <c r="BH7" i="45"/>
  <c r="BG7" i="45"/>
  <c r="BF7" i="45"/>
  <c r="BE7" i="45"/>
  <c r="BD7" i="45"/>
  <c r="BC7" i="45"/>
  <c r="BB7" i="45"/>
  <c r="BA7" i="45"/>
  <c r="AZ7" i="45"/>
  <c r="AY7" i="45"/>
  <c r="AV7" i="45"/>
  <c r="AU7" i="45"/>
  <c r="AT7" i="45"/>
  <c r="AQ7" i="45"/>
  <c r="AO7" i="45"/>
  <c r="AL7" i="45"/>
  <c r="BY6" i="45"/>
  <c r="BX6" i="45"/>
  <c r="BW6" i="45"/>
  <c r="BV6" i="45"/>
  <c r="BU6" i="45"/>
  <c r="BT6" i="45"/>
  <c r="BS6" i="45"/>
  <c r="BR6" i="45"/>
  <c r="BQ6" i="45"/>
  <c r="BP6" i="45"/>
  <c r="BO6" i="45"/>
  <c r="BN6" i="45"/>
  <c r="BM6" i="45"/>
  <c r="BL6" i="45"/>
  <c r="BK6" i="45"/>
  <c r="BJ6" i="45"/>
  <c r="BI6" i="45"/>
  <c r="BH6" i="45"/>
  <c r="BG6" i="45"/>
  <c r="BF6" i="45"/>
  <c r="BE6" i="45"/>
  <c r="BD6" i="45"/>
  <c r="BC6" i="45"/>
  <c r="BB6" i="45"/>
  <c r="BA6" i="45"/>
  <c r="AZ6" i="45"/>
  <c r="AY6" i="45"/>
  <c r="AV6" i="45"/>
  <c r="AU6" i="45"/>
  <c r="AT6" i="45"/>
  <c r="AQ6" i="45"/>
  <c r="AO6" i="45"/>
  <c r="AL6" i="45"/>
  <c r="V6" i="45"/>
  <c r="N6" i="45"/>
  <c r="E6" i="45"/>
  <c r="BY5" i="45"/>
  <c r="BX5" i="45"/>
  <c r="BW5" i="45"/>
  <c r="BV5" i="45"/>
  <c r="BU5" i="45"/>
  <c r="BT5" i="45"/>
  <c r="BS5" i="45"/>
  <c r="BR5" i="45"/>
  <c r="BQ5" i="45"/>
  <c r="BP5" i="45"/>
  <c r="BO5" i="45"/>
  <c r="BN5" i="45"/>
  <c r="BM5" i="45"/>
  <c r="BL5" i="45"/>
  <c r="BK5" i="45"/>
  <c r="BJ5" i="45"/>
  <c r="BI5" i="45"/>
  <c r="BH5" i="45"/>
  <c r="BG5" i="45"/>
  <c r="BF5" i="45"/>
  <c r="BE5" i="45"/>
  <c r="BD5" i="45"/>
  <c r="BC5" i="45"/>
  <c r="BB5" i="45"/>
  <c r="BA5" i="45"/>
  <c r="AZ5" i="45"/>
  <c r="AY5" i="45"/>
  <c r="AV5" i="45"/>
  <c r="AU5" i="45"/>
  <c r="AT5" i="45"/>
  <c r="AQ5" i="45"/>
  <c r="AO5" i="45"/>
  <c r="AL5" i="45"/>
  <c r="AB5" i="45"/>
  <c r="V5" i="45"/>
  <c r="N5" i="45"/>
  <c r="E5" i="45"/>
  <c r="BY4" i="45"/>
  <c r="BX4" i="45"/>
  <c r="BW4" i="45"/>
  <c r="BV4" i="45"/>
  <c r="BU4" i="45"/>
  <c r="BT4" i="45"/>
  <c r="BS4" i="45"/>
  <c r="BR4" i="45"/>
  <c r="BQ4" i="45"/>
  <c r="BP4" i="45"/>
  <c r="BO4" i="45"/>
  <c r="BN4" i="45"/>
  <c r="BM4" i="45"/>
  <c r="BL4" i="45"/>
  <c r="BK4" i="45"/>
  <c r="BJ4" i="45"/>
  <c r="BI4" i="45"/>
  <c r="BH4" i="45"/>
  <c r="BG4" i="45"/>
  <c r="BF4" i="45"/>
  <c r="BE4" i="45"/>
  <c r="BD4" i="45"/>
  <c r="BC4" i="45"/>
  <c r="BB4" i="45"/>
  <c r="BA4" i="45"/>
  <c r="AZ4" i="45"/>
  <c r="AY4" i="45"/>
  <c r="AV4" i="45"/>
  <c r="AU4" i="45"/>
  <c r="AT4" i="45"/>
  <c r="AQ4" i="45"/>
  <c r="AO4" i="45"/>
  <c r="AL4" i="45"/>
  <c r="AZ13" i="45"/>
  <c r="V4" i="45"/>
  <c r="N4" i="45"/>
  <c r="E4" i="45"/>
  <c r="A2" i="45"/>
  <c r="BV30" i="44"/>
  <c r="BT30" i="44"/>
  <c r="BR30" i="44"/>
  <c r="BP30" i="44"/>
  <c r="BN30" i="44"/>
  <c r="BK30" i="44"/>
  <c r="BG30" i="44"/>
  <c r="BE30" i="44"/>
  <c r="BC30" i="44"/>
  <c r="AZ30" i="44"/>
  <c r="AW30" i="44"/>
  <c r="AS30" i="44"/>
  <c r="AQ30" i="44"/>
  <c r="AO30" i="44"/>
  <c r="AL30" i="44"/>
  <c r="AI30" i="44"/>
  <c r="V27" i="44"/>
  <c r="N26" i="44"/>
  <c r="L26" i="44"/>
  <c r="J26" i="44"/>
  <c r="G26" i="44"/>
  <c r="V25" i="44"/>
  <c r="BS24" i="44"/>
  <c r="BR24" i="44"/>
  <c r="BQ24" i="44"/>
  <c r="AJ24" i="44"/>
  <c r="BS23" i="44"/>
  <c r="BR23" i="44"/>
  <c r="BQ23" i="44"/>
  <c r="AJ23" i="44"/>
  <c r="BS22" i="44"/>
  <c r="BR22" i="44"/>
  <c r="BQ22" i="44"/>
  <c r="AJ22" i="44"/>
  <c r="BS21" i="44"/>
  <c r="BR21" i="44"/>
  <c r="BQ21" i="44"/>
  <c r="AJ21" i="44"/>
  <c r="BS20" i="44"/>
  <c r="BR20" i="44"/>
  <c r="BQ20" i="44"/>
  <c r="AJ20" i="44"/>
  <c r="BS19" i="44"/>
  <c r="BR19" i="44"/>
  <c r="BQ19" i="44"/>
  <c r="AJ19" i="44"/>
  <c r="AB19" i="44"/>
  <c r="V19" i="44"/>
  <c r="L19" i="44"/>
  <c r="BS18" i="44"/>
  <c r="BR18" i="44"/>
  <c r="BQ18" i="44"/>
  <c r="AJ18" i="44"/>
  <c r="AB18" i="44"/>
  <c r="V18" i="44"/>
  <c r="L18" i="44"/>
  <c r="B18" i="44"/>
  <c r="BS17" i="44"/>
  <c r="BR17" i="44"/>
  <c r="BQ17" i="44"/>
  <c r="AJ17" i="44"/>
  <c r="BS16" i="44"/>
  <c r="BR16" i="44"/>
  <c r="BQ16" i="44"/>
  <c r="AJ16" i="44"/>
  <c r="BY12" i="44"/>
  <c r="BX12" i="44"/>
  <c r="BW12" i="44"/>
  <c r="BV12" i="44"/>
  <c r="BU12" i="44"/>
  <c r="BT12" i="44"/>
  <c r="BS12" i="44"/>
  <c r="BR12" i="44"/>
  <c r="BQ12" i="44"/>
  <c r="BP12" i="44"/>
  <c r="BO12" i="44"/>
  <c r="BN12" i="44"/>
  <c r="BM12" i="44"/>
  <c r="BL12" i="44"/>
  <c r="BK12" i="44"/>
  <c r="BJ12" i="44"/>
  <c r="BI12" i="44"/>
  <c r="BH12" i="44"/>
  <c r="BG12" i="44"/>
  <c r="BF12" i="44"/>
  <c r="BE12" i="44"/>
  <c r="BD12" i="44"/>
  <c r="BC12" i="44"/>
  <c r="BB12" i="44"/>
  <c r="BA12" i="44"/>
  <c r="AZ12" i="44"/>
  <c r="AY12" i="44"/>
  <c r="AV12" i="44"/>
  <c r="AU12" i="44"/>
  <c r="AT12" i="44"/>
  <c r="AQ12" i="44"/>
  <c r="AO12" i="44"/>
  <c r="AL12" i="44"/>
  <c r="BY11" i="44"/>
  <c r="BX11" i="44"/>
  <c r="BW11" i="44"/>
  <c r="BV11" i="44"/>
  <c r="BU11" i="44"/>
  <c r="BT11" i="44"/>
  <c r="BS11" i="44"/>
  <c r="BR11" i="44"/>
  <c r="BQ11" i="44"/>
  <c r="BP11" i="44"/>
  <c r="BO11" i="44"/>
  <c r="BN11" i="44"/>
  <c r="BM11" i="44"/>
  <c r="BL11" i="44"/>
  <c r="BK11" i="44"/>
  <c r="BJ11" i="44"/>
  <c r="BI11" i="44"/>
  <c r="BH11" i="44"/>
  <c r="BG11" i="44"/>
  <c r="BF11" i="44"/>
  <c r="BE11" i="44"/>
  <c r="BD11" i="44"/>
  <c r="BC11" i="44"/>
  <c r="BB11" i="44"/>
  <c r="BA11" i="44"/>
  <c r="AZ11" i="44"/>
  <c r="AY11" i="44"/>
  <c r="AV11" i="44"/>
  <c r="AU11" i="44"/>
  <c r="AT11" i="44"/>
  <c r="AQ11" i="44"/>
  <c r="AO11" i="44"/>
  <c r="AL11" i="44"/>
  <c r="BY10" i="44"/>
  <c r="BX10" i="44"/>
  <c r="BW10" i="44"/>
  <c r="BV10" i="44"/>
  <c r="BU10" i="44"/>
  <c r="BT10" i="44"/>
  <c r="BS10" i="44"/>
  <c r="BR10" i="44"/>
  <c r="BQ10" i="44"/>
  <c r="BP10" i="44"/>
  <c r="BO10" i="44"/>
  <c r="BN10" i="44"/>
  <c r="BM10" i="44"/>
  <c r="BL10" i="44"/>
  <c r="BK10" i="44"/>
  <c r="BJ10" i="44"/>
  <c r="BI10" i="44"/>
  <c r="BH10" i="44"/>
  <c r="BG10" i="44"/>
  <c r="BF10" i="44"/>
  <c r="BE10" i="44"/>
  <c r="BD10" i="44"/>
  <c r="BC10" i="44"/>
  <c r="BB10" i="44"/>
  <c r="BA10" i="44"/>
  <c r="AZ10" i="44"/>
  <c r="AY10" i="44"/>
  <c r="AV10" i="44"/>
  <c r="AU10" i="44"/>
  <c r="AT10" i="44"/>
  <c r="AQ10" i="44"/>
  <c r="AO10" i="44"/>
  <c r="AL10" i="44"/>
  <c r="BY9" i="44"/>
  <c r="BX9" i="44"/>
  <c r="BW9" i="44"/>
  <c r="BV9" i="44"/>
  <c r="BU9" i="44"/>
  <c r="BT9" i="44"/>
  <c r="BS9" i="44"/>
  <c r="BR9" i="44"/>
  <c r="BQ9" i="44"/>
  <c r="BP9" i="44"/>
  <c r="BO9" i="44"/>
  <c r="BN9" i="44"/>
  <c r="BM9" i="44"/>
  <c r="BL9" i="44"/>
  <c r="BK9" i="44"/>
  <c r="BJ9" i="44"/>
  <c r="BI9" i="44"/>
  <c r="BH9" i="44"/>
  <c r="BG9" i="44"/>
  <c r="BF9" i="44"/>
  <c r="BE9" i="44"/>
  <c r="BD9" i="44"/>
  <c r="BC9" i="44"/>
  <c r="BB9" i="44"/>
  <c r="BA9" i="44"/>
  <c r="AZ9" i="44"/>
  <c r="AY9" i="44"/>
  <c r="AV9" i="44"/>
  <c r="AU9" i="44"/>
  <c r="AT9" i="44"/>
  <c r="AQ9" i="44"/>
  <c r="AO9" i="44"/>
  <c r="AL9" i="44"/>
  <c r="BY8" i="44"/>
  <c r="BX8" i="44"/>
  <c r="BW8" i="44"/>
  <c r="BV8" i="44"/>
  <c r="BU8" i="44"/>
  <c r="BT8" i="44"/>
  <c r="BS8" i="44"/>
  <c r="BR8" i="44"/>
  <c r="BQ8" i="44"/>
  <c r="BP8" i="44"/>
  <c r="BO8" i="44"/>
  <c r="BN8" i="44"/>
  <c r="BM8" i="44"/>
  <c r="BL8" i="44"/>
  <c r="BK8" i="44"/>
  <c r="BJ8" i="44"/>
  <c r="BI8" i="44"/>
  <c r="BH8" i="44"/>
  <c r="BG8" i="44"/>
  <c r="BF8" i="44"/>
  <c r="BE8" i="44"/>
  <c r="BD8" i="44"/>
  <c r="BC8" i="44"/>
  <c r="BB8" i="44"/>
  <c r="BA8" i="44"/>
  <c r="AZ8" i="44"/>
  <c r="AY8" i="44"/>
  <c r="AV8" i="44"/>
  <c r="AU8" i="44"/>
  <c r="AT8" i="44"/>
  <c r="AQ8" i="44"/>
  <c r="AO8" i="44"/>
  <c r="AL8" i="44"/>
  <c r="BY7" i="44"/>
  <c r="BX7" i="44"/>
  <c r="BW7" i="44"/>
  <c r="BV7" i="44"/>
  <c r="BU7" i="44"/>
  <c r="BT7" i="44"/>
  <c r="BS7" i="44"/>
  <c r="BR7" i="44"/>
  <c r="BQ7" i="44"/>
  <c r="BP7" i="44"/>
  <c r="BO7" i="44"/>
  <c r="BN7" i="44"/>
  <c r="BM7" i="44"/>
  <c r="BL7" i="44"/>
  <c r="BK7" i="44"/>
  <c r="BJ7" i="44"/>
  <c r="BI7" i="44"/>
  <c r="BH7" i="44"/>
  <c r="BG7" i="44"/>
  <c r="BF7" i="44"/>
  <c r="BE7" i="44"/>
  <c r="BD7" i="44"/>
  <c r="BC7" i="44"/>
  <c r="BB7" i="44"/>
  <c r="BA7" i="44"/>
  <c r="AZ7" i="44"/>
  <c r="AY7" i="44"/>
  <c r="AV7" i="44"/>
  <c r="AU7" i="44"/>
  <c r="AT7" i="44"/>
  <c r="AQ7" i="44"/>
  <c r="AO7" i="44"/>
  <c r="AL7" i="44"/>
  <c r="BY6" i="44"/>
  <c r="BX6" i="44"/>
  <c r="BW6" i="44"/>
  <c r="BV6" i="44"/>
  <c r="BU6" i="44"/>
  <c r="BT6" i="44"/>
  <c r="BS6" i="44"/>
  <c r="BR6" i="44"/>
  <c r="BQ6" i="44"/>
  <c r="BP6" i="44"/>
  <c r="BO6" i="44"/>
  <c r="BN6" i="44"/>
  <c r="BM6" i="44"/>
  <c r="BL6" i="44"/>
  <c r="BK6" i="44"/>
  <c r="BJ6" i="44"/>
  <c r="BI6" i="44"/>
  <c r="BH6" i="44"/>
  <c r="BG6" i="44"/>
  <c r="BF6" i="44"/>
  <c r="BE6" i="44"/>
  <c r="BD6" i="44"/>
  <c r="BC6" i="44"/>
  <c r="BB6" i="44"/>
  <c r="BA6" i="44"/>
  <c r="AZ6" i="44"/>
  <c r="AY6" i="44"/>
  <c r="AV6" i="44"/>
  <c r="AU6" i="44"/>
  <c r="AT6" i="44"/>
  <c r="AQ6" i="44"/>
  <c r="AO6" i="44"/>
  <c r="AL6" i="44"/>
  <c r="V6" i="44"/>
  <c r="N6" i="44"/>
  <c r="E6" i="44"/>
  <c r="BY5" i="44"/>
  <c r="BX5" i="44"/>
  <c r="BW5" i="44"/>
  <c r="BV5" i="44"/>
  <c r="BU5" i="44"/>
  <c r="BT5" i="44"/>
  <c r="BS5" i="44"/>
  <c r="BR5" i="44"/>
  <c r="BQ5" i="44"/>
  <c r="BP5" i="44"/>
  <c r="BO5" i="44"/>
  <c r="BN5" i="44"/>
  <c r="BM5" i="44"/>
  <c r="BL5" i="44"/>
  <c r="BK5" i="44"/>
  <c r="BJ5" i="44"/>
  <c r="BI5" i="44"/>
  <c r="BH5" i="44"/>
  <c r="BG5" i="44"/>
  <c r="BF5" i="44"/>
  <c r="BE5" i="44"/>
  <c r="BD5" i="44"/>
  <c r="BC5" i="44"/>
  <c r="BB5" i="44"/>
  <c r="BA5" i="44"/>
  <c r="AZ5" i="44"/>
  <c r="AY5" i="44"/>
  <c r="AV5" i="44"/>
  <c r="AU5" i="44"/>
  <c r="AT5" i="44"/>
  <c r="AQ5" i="44"/>
  <c r="AO5" i="44"/>
  <c r="AL5" i="44"/>
  <c r="AB5" i="44"/>
  <c r="V5" i="44"/>
  <c r="N5" i="44"/>
  <c r="E5" i="44"/>
  <c r="BY4" i="44"/>
  <c r="BX4" i="44"/>
  <c r="BW4" i="44"/>
  <c r="BV4" i="44"/>
  <c r="BU4" i="44"/>
  <c r="BT4" i="44"/>
  <c r="BS4" i="44"/>
  <c r="BR4" i="44"/>
  <c r="BQ4" i="44"/>
  <c r="BP4" i="44"/>
  <c r="BO4" i="44"/>
  <c r="BN4" i="44"/>
  <c r="BM4" i="44"/>
  <c r="BL4" i="44"/>
  <c r="BK4" i="44"/>
  <c r="BJ4" i="44"/>
  <c r="BI4" i="44"/>
  <c r="BH4" i="44"/>
  <c r="BG4" i="44"/>
  <c r="BF4" i="44"/>
  <c r="BE4" i="44"/>
  <c r="BD4" i="44"/>
  <c r="BC4" i="44"/>
  <c r="BB4" i="44"/>
  <c r="BA4" i="44"/>
  <c r="AZ4" i="44"/>
  <c r="AY4" i="44"/>
  <c r="AV4" i="44"/>
  <c r="AU4" i="44"/>
  <c r="AT4" i="44"/>
  <c r="AQ4" i="44"/>
  <c r="AO4" i="44"/>
  <c r="AL4" i="44"/>
  <c r="AZ13" i="44"/>
  <c r="V4" i="44"/>
  <c r="N4" i="44"/>
  <c r="E4" i="44"/>
  <c r="A2" i="44"/>
  <c r="BV30" i="43"/>
  <c r="BT30" i="43"/>
  <c r="BR30" i="43"/>
  <c r="BP30" i="43"/>
  <c r="BN30" i="43"/>
  <c r="BK30" i="43"/>
  <c r="BG30" i="43"/>
  <c r="BE30" i="43"/>
  <c r="BC30" i="43"/>
  <c r="AZ30" i="43"/>
  <c r="AW30" i="43"/>
  <c r="AS30" i="43"/>
  <c r="AQ30" i="43"/>
  <c r="AO30" i="43"/>
  <c r="AL30" i="43"/>
  <c r="AI30" i="43"/>
  <c r="V27" i="43"/>
  <c r="N26" i="43"/>
  <c r="L26" i="43"/>
  <c r="J26" i="43"/>
  <c r="G26" i="43"/>
  <c r="V25" i="43"/>
  <c r="BS24" i="43"/>
  <c r="BR24" i="43"/>
  <c r="BQ24" i="43"/>
  <c r="AJ24" i="43"/>
  <c r="BS23" i="43"/>
  <c r="BR23" i="43"/>
  <c r="BQ23" i="43"/>
  <c r="AJ23" i="43"/>
  <c r="BS22" i="43"/>
  <c r="BR22" i="43"/>
  <c r="BQ22" i="43"/>
  <c r="AJ22" i="43"/>
  <c r="BS21" i="43"/>
  <c r="BR21" i="43"/>
  <c r="BQ21" i="43"/>
  <c r="AJ21" i="43"/>
  <c r="BS20" i="43"/>
  <c r="BR20" i="43"/>
  <c r="BQ20" i="43"/>
  <c r="AJ20" i="43"/>
  <c r="BS19" i="43"/>
  <c r="BR19" i="43"/>
  <c r="BQ19" i="43"/>
  <c r="AJ19" i="43"/>
  <c r="AB19" i="43"/>
  <c r="V19" i="43"/>
  <c r="L19" i="43"/>
  <c r="BS18" i="43"/>
  <c r="BR18" i="43"/>
  <c r="BQ18" i="43"/>
  <c r="AJ18" i="43"/>
  <c r="AB18" i="43"/>
  <c r="V18" i="43"/>
  <c r="L18" i="43"/>
  <c r="B18" i="43"/>
  <c r="BS17" i="43"/>
  <c r="BR17" i="43"/>
  <c r="BQ17" i="43"/>
  <c r="AJ17" i="43"/>
  <c r="BS16" i="43"/>
  <c r="BR16" i="43"/>
  <c r="BQ16" i="43"/>
  <c r="AJ16" i="43"/>
  <c r="BY12" i="43"/>
  <c r="BX12" i="43"/>
  <c r="BW12" i="43"/>
  <c r="BV12" i="43"/>
  <c r="BU12" i="43"/>
  <c r="BT12" i="43"/>
  <c r="BS12" i="43"/>
  <c r="BR12" i="43"/>
  <c r="BQ12" i="43"/>
  <c r="BP12" i="43"/>
  <c r="BO12" i="43"/>
  <c r="BN12" i="43"/>
  <c r="BM12" i="43"/>
  <c r="BL12" i="43"/>
  <c r="BK12" i="43"/>
  <c r="BJ12" i="43"/>
  <c r="BI12" i="43"/>
  <c r="BH12" i="43"/>
  <c r="BG12" i="43"/>
  <c r="BF12" i="43"/>
  <c r="BE12" i="43"/>
  <c r="BD12" i="43"/>
  <c r="BC12" i="43"/>
  <c r="BB12" i="43"/>
  <c r="BA12" i="43"/>
  <c r="AZ12" i="43"/>
  <c r="AY12" i="43"/>
  <c r="AV12" i="43"/>
  <c r="AU12" i="43"/>
  <c r="AT12" i="43"/>
  <c r="AQ12" i="43"/>
  <c r="AO12" i="43"/>
  <c r="AL12" i="43"/>
  <c r="BY11" i="43"/>
  <c r="BX11" i="43"/>
  <c r="BW11" i="43"/>
  <c r="BV11" i="43"/>
  <c r="BU11" i="43"/>
  <c r="BT11" i="43"/>
  <c r="BS11" i="43"/>
  <c r="BR11" i="43"/>
  <c r="BQ11" i="43"/>
  <c r="BP11" i="43"/>
  <c r="BO11" i="43"/>
  <c r="BN11" i="43"/>
  <c r="BM11" i="43"/>
  <c r="BL11" i="43"/>
  <c r="BK11" i="43"/>
  <c r="BJ11" i="43"/>
  <c r="BI11" i="43"/>
  <c r="BH11" i="43"/>
  <c r="BG11" i="43"/>
  <c r="BF11" i="43"/>
  <c r="BE11" i="43"/>
  <c r="BD11" i="43"/>
  <c r="BC11" i="43"/>
  <c r="BB11" i="43"/>
  <c r="BA11" i="43"/>
  <c r="AZ11" i="43"/>
  <c r="AY11" i="43"/>
  <c r="AV11" i="43"/>
  <c r="AU11" i="43"/>
  <c r="AT11" i="43"/>
  <c r="AQ11" i="43"/>
  <c r="AO11" i="43"/>
  <c r="AL11" i="43"/>
  <c r="BY10" i="43"/>
  <c r="BX10" i="43"/>
  <c r="BW10" i="43"/>
  <c r="BV10" i="43"/>
  <c r="BU10" i="43"/>
  <c r="BT10" i="43"/>
  <c r="BS10" i="43"/>
  <c r="BR10" i="43"/>
  <c r="BQ10" i="43"/>
  <c r="BP10" i="43"/>
  <c r="BO10" i="43"/>
  <c r="BN10" i="43"/>
  <c r="BM10" i="43"/>
  <c r="BL10" i="43"/>
  <c r="BK10" i="43"/>
  <c r="BJ10" i="43"/>
  <c r="BI10" i="43"/>
  <c r="BH10" i="43"/>
  <c r="BG10" i="43"/>
  <c r="BF10" i="43"/>
  <c r="BE10" i="43"/>
  <c r="BD10" i="43"/>
  <c r="BC10" i="43"/>
  <c r="BB10" i="43"/>
  <c r="BA10" i="43"/>
  <c r="AZ10" i="43"/>
  <c r="AY10" i="43"/>
  <c r="AV10" i="43"/>
  <c r="AU10" i="43"/>
  <c r="AT10" i="43"/>
  <c r="AQ10" i="43"/>
  <c r="AO10" i="43"/>
  <c r="AL10" i="43"/>
  <c r="BY9" i="43"/>
  <c r="BX9" i="43"/>
  <c r="BW9" i="43"/>
  <c r="BV9" i="43"/>
  <c r="BU9" i="43"/>
  <c r="BT9" i="43"/>
  <c r="BS9" i="43"/>
  <c r="BR9" i="43"/>
  <c r="BQ9" i="43"/>
  <c r="BP9" i="43"/>
  <c r="BO9" i="43"/>
  <c r="BN9" i="43"/>
  <c r="BM9" i="43"/>
  <c r="BL9" i="43"/>
  <c r="BK9" i="43"/>
  <c r="BJ9" i="43"/>
  <c r="BI9" i="43"/>
  <c r="BH9" i="43"/>
  <c r="BG9" i="43"/>
  <c r="BF9" i="43"/>
  <c r="BE9" i="43"/>
  <c r="BD9" i="43"/>
  <c r="BC9" i="43"/>
  <c r="BB9" i="43"/>
  <c r="BA9" i="43"/>
  <c r="AZ9" i="43"/>
  <c r="AY9" i="43"/>
  <c r="AV9" i="43"/>
  <c r="AU9" i="43"/>
  <c r="AT9" i="43"/>
  <c r="AQ9" i="43"/>
  <c r="AO9" i="43"/>
  <c r="AL9" i="43"/>
  <c r="BY8" i="43"/>
  <c r="BX8" i="43"/>
  <c r="BW8" i="43"/>
  <c r="BV8" i="43"/>
  <c r="BU8" i="43"/>
  <c r="BT8" i="43"/>
  <c r="BS8" i="43"/>
  <c r="BR8" i="43"/>
  <c r="BQ8" i="43"/>
  <c r="BP8" i="43"/>
  <c r="BO8" i="43"/>
  <c r="BN8" i="43"/>
  <c r="BM8" i="43"/>
  <c r="BL8" i="43"/>
  <c r="BK8" i="43"/>
  <c r="BJ8" i="43"/>
  <c r="BI8" i="43"/>
  <c r="BH8" i="43"/>
  <c r="BG8" i="43"/>
  <c r="BF8" i="43"/>
  <c r="BE8" i="43"/>
  <c r="BD8" i="43"/>
  <c r="BC8" i="43"/>
  <c r="BB8" i="43"/>
  <c r="BA8" i="43"/>
  <c r="AZ8" i="43"/>
  <c r="AY8" i="43"/>
  <c r="AV8" i="43"/>
  <c r="AU8" i="43"/>
  <c r="AT8" i="43"/>
  <c r="AQ8" i="43"/>
  <c r="AO8" i="43"/>
  <c r="AL8" i="43"/>
  <c r="BY7" i="43"/>
  <c r="BX7" i="43"/>
  <c r="BW7" i="43"/>
  <c r="BV7" i="43"/>
  <c r="BU7" i="43"/>
  <c r="BT7" i="43"/>
  <c r="BS7" i="43"/>
  <c r="BR7" i="43"/>
  <c r="BQ7" i="43"/>
  <c r="BP7" i="43"/>
  <c r="BO7" i="43"/>
  <c r="BN7" i="43"/>
  <c r="BM7" i="43"/>
  <c r="BL7" i="43"/>
  <c r="BK7" i="43"/>
  <c r="BJ7" i="43"/>
  <c r="BI7" i="43"/>
  <c r="BH7" i="43"/>
  <c r="BG7" i="43"/>
  <c r="BF7" i="43"/>
  <c r="BE7" i="43"/>
  <c r="BD7" i="43"/>
  <c r="BC7" i="43"/>
  <c r="BB7" i="43"/>
  <c r="BA7" i="43"/>
  <c r="AZ7" i="43"/>
  <c r="AY7" i="43"/>
  <c r="AV7" i="43"/>
  <c r="AU7" i="43"/>
  <c r="AT7" i="43"/>
  <c r="AQ7" i="43"/>
  <c r="AO7" i="43"/>
  <c r="AL7" i="43"/>
  <c r="BY6" i="43"/>
  <c r="BX6" i="43"/>
  <c r="BW6" i="43"/>
  <c r="BV6" i="43"/>
  <c r="BU6" i="43"/>
  <c r="BT6" i="43"/>
  <c r="BS6" i="43"/>
  <c r="BR6" i="43"/>
  <c r="BQ6" i="43"/>
  <c r="BP6" i="43"/>
  <c r="BO6" i="43"/>
  <c r="BN6" i="43"/>
  <c r="BM6" i="43"/>
  <c r="BL6" i="43"/>
  <c r="BK6" i="43"/>
  <c r="BJ6" i="43"/>
  <c r="BI6" i="43"/>
  <c r="BH6" i="43"/>
  <c r="BG6" i="43"/>
  <c r="BF6" i="43"/>
  <c r="BE6" i="43"/>
  <c r="BD6" i="43"/>
  <c r="BC6" i="43"/>
  <c r="BB6" i="43"/>
  <c r="BA6" i="43"/>
  <c r="AZ6" i="43"/>
  <c r="AY6" i="43"/>
  <c r="AV6" i="43"/>
  <c r="AU6" i="43"/>
  <c r="AT6" i="43"/>
  <c r="AQ6" i="43"/>
  <c r="AO6" i="43"/>
  <c r="AL6" i="43"/>
  <c r="V6" i="43"/>
  <c r="N6" i="43"/>
  <c r="E6" i="43"/>
  <c r="BY5" i="43"/>
  <c r="BX5" i="43"/>
  <c r="BW5" i="43"/>
  <c r="BV5" i="43"/>
  <c r="BU5" i="43"/>
  <c r="BT5" i="43"/>
  <c r="BS5" i="43"/>
  <c r="BR5" i="43"/>
  <c r="BQ5" i="43"/>
  <c r="BP5" i="43"/>
  <c r="BO5" i="43"/>
  <c r="BN5" i="43"/>
  <c r="BM5" i="43"/>
  <c r="BL5" i="43"/>
  <c r="BK5" i="43"/>
  <c r="BJ5" i="43"/>
  <c r="BI5" i="43"/>
  <c r="BH5" i="43"/>
  <c r="BG5" i="43"/>
  <c r="BF5" i="43"/>
  <c r="BE5" i="43"/>
  <c r="BD5" i="43"/>
  <c r="BC5" i="43"/>
  <c r="BB5" i="43"/>
  <c r="BA5" i="43"/>
  <c r="AZ5" i="43"/>
  <c r="AY5" i="43"/>
  <c r="AV5" i="43"/>
  <c r="AU5" i="43"/>
  <c r="AT5" i="43"/>
  <c r="AQ5" i="43"/>
  <c r="AO5" i="43"/>
  <c r="AL5" i="43"/>
  <c r="AB5" i="43"/>
  <c r="V5" i="43"/>
  <c r="N5" i="43"/>
  <c r="E5" i="43"/>
  <c r="BY4" i="43"/>
  <c r="BX4" i="43"/>
  <c r="BW4" i="43"/>
  <c r="BV4" i="43"/>
  <c r="BU4" i="43"/>
  <c r="BT4" i="43"/>
  <c r="BS4" i="43"/>
  <c r="BR4" i="43"/>
  <c r="BQ4" i="43"/>
  <c r="BP4" i="43"/>
  <c r="BO4" i="43"/>
  <c r="BN4" i="43"/>
  <c r="BM4" i="43"/>
  <c r="BL4" i="43"/>
  <c r="BK4" i="43"/>
  <c r="BJ4" i="43"/>
  <c r="BI4" i="43"/>
  <c r="BH4" i="43"/>
  <c r="BG4" i="43"/>
  <c r="BF4" i="43"/>
  <c r="BE4" i="43"/>
  <c r="BD4" i="43"/>
  <c r="BC4" i="43"/>
  <c r="BB4" i="43"/>
  <c r="BA4" i="43"/>
  <c r="AZ4" i="43"/>
  <c r="AY4" i="43"/>
  <c r="AV4" i="43"/>
  <c r="AU4" i="43"/>
  <c r="AT4" i="43"/>
  <c r="AQ4" i="43"/>
  <c r="AO4" i="43"/>
  <c r="AL4" i="43"/>
  <c r="AB4" i="43"/>
  <c r="AZ13" i="43" s="1"/>
  <c r="V4" i="43"/>
  <c r="N4" i="43"/>
  <c r="E4" i="43"/>
  <c r="A2" i="43"/>
  <c r="BV30" i="42"/>
  <c r="BT30" i="42"/>
  <c r="BR30" i="42"/>
  <c r="BP30" i="42"/>
  <c r="BN30" i="42"/>
  <c r="BK30" i="42"/>
  <c r="BG30" i="42"/>
  <c r="BE30" i="42"/>
  <c r="BC30" i="42"/>
  <c r="AZ30" i="42"/>
  <c r="AW30" i="42"/>
  <c r="AS30" i="42"/>
  <c r="AQ30" i="42"/>
  <c r="AO30" i="42"/>
  <c r="AL30" i="42"/>
  <c r="AI30" i="42"/>
  <c r="V27" i="42"/>
  <c r="N26" i="42"/>
  <c r="L26" i="42"/>
  <c r="J26" i="42"/>
  <c r="G26" i="42"/>
  <c r="V25" i="42"/>
  <c r="BS24" i="42"/>
  <c r="BR24" i="42"/>
  <c r="BQ24" i="42"/>
  <c r="AJ24" i="42"/>
  <c r="BS23" i="42"/>
  <c r="BR23" i="42"/>
  <c r="BQ23" i="42"/>
  <c r="AJ23" i="42"/>
  <c r="BS22" i="42"/>
  <c r="BR22" i="42"/>
  <c r="BQ22" i="42"/>
  <c r="AJ22" i="42"/>
  <c r="BS21" i="42"/>
  <c r="BR21" i="42"/>
  <c r="BQ21" i="42"/>
  <c r="AJ21" i="42"/>
  <c r="BS20" i="42"/>
  <c r="BR20" i="42"/>
  <c r="BQ20" i="42"/>
  <c r="AJ20" i="42"/>
  <c r="BS19" i="42"/>
  <c r="BR19" i="42"/>
  <c r="BQ19" i="42"/>
  <c r="AJ19" i="42"/>
  <c r="AB19" i="42"/>
  <c r="V19" i="42"/>
  <c r="L19" i="42"/>
  <c r="BS18" i="42"/>
  <c r="BR18" i="42"/>
  <c r="BQ18" i="42"/>
  <c r="AJ18" i="42"/>
  <c r="AB18" i="42"/>
  <c r="V18" i="42"/>
  <c r="L18" i="42"/>
  <c r="B18" i="42"/>
  <c r="BS17" i="42"/>
  <c r="BR17" i="42"/>
  <c r="BQ17" i="42"/>
  <c r="AJ17" i="42"/>
  <c r="BS16" i="42"/>
  <c r="BR16" i="42"/>
  <c r="BQ16" i="42"/>
  <c r="AJ16" i="42"/>
  <c r="BY12" i="42"/>
  <c r="BX12" i="42"/>
  <c r="BW12" i="42"/>
  <c r="BV12" i="42"/>
  <c r="BU12" i="42"/>
  <c r="BT12" i="42"/>
  <c r="BS12" i="42"/>
  <c r="BR12" i="42"/>
  <c r="BQ12" i="42"/>
  <c r="BP12" i="42"/>
  <c r="BO12" i="42"/>
  <c r="BN12" i="42"/>
  <c r="BM12" i="42"/>
  <c r="BL12" i="42"/>
  <c r="BK12" i="42"/>
  <c r="BJ12" i="42"/>
  <c r="BI12" i="42"/>
  <c r="BH12" i="42"/>
  <c r="BG12" i="42"/>
  <c r="BF12" i="42"/>
  <c r="BE12" i="42"/>
  <c r="BD12" i="42"/>
  <c r="BC12" i="42"/>
  <c r="BB12" i="42"/>
  <c r="BA12" i="42"/>
  <c r="AZ12" i="42"/>
  <c r="AY12" i="42"/>
  <c r="AV12" i="42"/>
  <c r="AU12" i="42"/>
  <c r="AT12" i="42"/>
  <c r="AQ12" i="42"/>
  <c r="AO12" i="42"/>
  <c r="AL12" i="42"/>
  <c r="BY11" i="42"/>
  <c r="BX11" i="42"/>
  <c r="BW11" i="42"/>
  <c r="BV11" i="42"/>
  <c r="BU11" i="42"/>
  <c r="BT11" i="42"/>
  <c r="BS11" i="42"/>
  <c r="BR11" i="42"/>
  <c r="BQ11" i="42"/>
  <c r="BP11" i="42"/>
  <c r="BO11" i="42"/>
  <c r="BN11" i="42"/>
  <c r="BM11" i="42"/>
  <c r="BL11" i="42"/>
  <c r="BK11" i="42"/>
  <c r="BJ11" i="42"/>
  <c r="BI11" i="42"/>
  <c r="BH11" i="42"/>
  <c r="BG11" i="42"/>
  <c r="BF11" i="42"/>
  <c r="BE11" i="42"/>
  <c r="BD11" i="42"/>
  <c r="BC11" i="42"/>
  <c r="BB11" i="42"/>
  <c r="BA11" i="42"/>
  <c r="AZ11" i="42"/>
  <c r="AY11" i="42"/>
  <c r="AV11" i="42"/>
  <c r="AU11" i="42"/>
  <c r="AT11" i="42"/>
  <c r="AQ11" i="42"/>
  <c r="AO11" i="42"/>
  <c r="AL11" i="42"/>
  <c r="BY10" i="42"/>
  <c r="BX10" i="42"/>
  <c r="BW10" i="42"/>
  <c r="BV10" i="42"/>
  <c r="BU10" i="42"/>
  <c r="BT10" i="42"/>
  <c r="BS10" i="42"/>
  <c r="BR10" i="42"/>
  <c r="BQ10" i="42"/>
  <c r="BP10" i="42"/>
  <c r="BO10" i="42"/>
  <c r="BN10" i="42"/>
  <c r="BM10" i="42"/>
  <c r="BL10" i="42"/>
  <c r="BK10" i="42"/>
  <c r="BJ10" i="42"/>
  <c r="BI10" i="42"/>
  <c r="BH10" i="42"/>
  <c r="BG10" i="42"/>
  <c r="BF10" i="42"/>
  <c r="BE10" i="42"/>
  <c r="BD10" i="42"/>
  <c r="BC10" i="42"/>
  <c r="BB10" i="42"/>
  <c r="BA10" i="42"/>
  <c r="AZ10" i="42"/>
  <c r="AY10" i="42"/>
  <c r="AV10" i="42"/>
  <c r="AU10" i="42"/>
  <c r="AT10" i="42"/>
  <c r="AQ10" i="42"/>
  <c r="AO10" i="42"/>
  <c r="AL10" i="42"/>
  <c r="BY9" i="42"/>
  <c r="BX9" i="42"/>
  <c r="BW9" i="42"/>
  <c r="BV9" i="42"/>
  <c r="BU9" i="42"/>
  <c r="BT9" i="42"/>
  <c r="BS9" i="42"/>
  <c r="BR9" i="42"/>
  <c r="BQ9" i="42"/>
  <c r="BP9" i="42"/>
  <c r="BO9" i="42"/>
  <c r="BN9" i="42"/>
  <c r="BM9" i="42"/>
  <c r="BL9" i="42"/>
  <c r="BK9" i="42"/>
  <c r="BJ9" i="42"/>
  <c r="BI9" i="42"/>
  <c r="BH9" i="42"/>
  <c r="BG9" i="42"/>
  <c r="BF9" i="42"/>
  <c r="BE9" i="42"/>
  <c r="BD9" i="42"/>
  <c r="BC9" i="42"/>
  <c r="BB9" i="42"/>
  <c r="BA9" i="42"/>
  <c r="AZ9" i="42"/>
  <c r="AY9" i="42"/>
  <c r="AV9" i="42"/>
  <c r="AU9" i="42"/>
  <c r="AT9" i="42"/>
  <c r="AQ9" i="42"/>
  <c r="AO9" i="42"/>
  <c r="AL9" i="42"/>
  <c r="BY8" i="42"/>
  <c r="BX8" i="42"/>
  <c r="BW8" i="42"/>
  <c r="BV8" i="42"/>
  <c r="BU8" i="42"/>
  <c r="BT8" i="42"/>
  <c r="BS8" i="42"/>
  <c r="BR8" i="42"/>
  <c r="BQ8" i="42"/>
  <c r="BP8" i="42"/>
  <c r="BO8" i="42"/>
  <c r="BN8" i="42"/>
  <c r="BM8" i="42"/>
  <c r="BL8" i="42"/>
  <c r="BK8" i="42"/>
  <c r="BJ8" i="42"/>
  <c r="BI8" i="42"/>
  <c r="BH8" i="42"/>
  <c r="BG8" i="42"/>
  <c r="BF8" i="42"/>
  <c r="BE8" i="42"/>
  <c r="BD8" i="42"/>
  <c r="BC8" i="42"/>
  <c r="BB8" i="42"/>
  <c r="BA8" i="42"/>
  <c r="AZ8" i="42"/>
  <c r="AY8" i="42"/>
  <c r="AV8" i="42"/>
  <c r="AU8" i="42"/>
  <c r="AT8" i="42"/>
  <c r="AQ8" i="42"/>
  <c r="AO8" i="42"/>
  <c r="AL8" i="42"/>
  <c r="BY7" i="42"/>
  <c r="BX7" i="42"/>
  <c r="BW7" i="42"/>
  <c r="BV7" i="42"/>
  <c r="BU7" i="42"/>
  <c r="BT7" i="42"/>
  <c r="BS7" i="42"/>
  <c r="BR7" i="42"/>
  <c r="BQ7" i="42"/>
  <c r="BP7" i="42"/>
  <c r="BO7" i="42"/>
  <c r="BN7" i="42"/>
  <c r="BM7" i="42"/>
  <c r="BL7" i="42"/>
  <c r="BK7" i="42"/>
  <c r="BJ7" i="42"/>
  <c r="BI7" i="42"/>
  <c r="BH7" i="42"/>
  <c r="BG7" i="42"/>
  <c r="BF7" i="42"/>
  <c r="BE7" i="42"/>
  <c r="BD7" i="42"/>
  <c r="BC7" i="42"/>
  <c r="BB7" i="42"/>
  <c r="BA7" i="42"/>
  <c r="AZ7" i="42"/>
  <c r="AY7" i="42"/>
  <c r="AV7" i="42"/>
  <c r="AU7" i="42"/>
  <c r="AT7" i="42"/>
  <c r="AQ7" i="42"/>
  <c r="AO7" i="42"/>
  <c r="AL7" i="42"/>
  <c r="BY6" i="42"/>
  <c r="BX6" i="42"/>
  <c r="BW6" i="42"/>
  <c r="BV6" i="42"/>
  <c r="BU6" i="42"/>
  <c r="BT6" i="42"/>
  <c r="BS6" i="42"/>
  <c r="BR6" i="42"/>
  <c r="BQ6" i="42"/>
  <c r="BP6" i="42"/>
  <c r="BO6" i="42"/>
  <c r="BN6" i="42"/>
  <c r="BM6" i="42"/>
  <c r="BL6" i="42"/>
  <c r="BK6" i="42"/>
  <c r="BJ6" i="42"/>
  <c r="BI6" i="42"/>
  <c r="BH6" i="42"/>
  <c r="BG6" i="42"/>
  <c r="BF6" i="42"/>
  <c r="BE6" i="42"/>
  <c r="BD6" i="42"/>
  <c r="BC6" i="42"/>
  <c r="BB6" i="42"/>
  <c r="BA6" i="42"/>
  <c r="AZ6" i="42"/>
  <c r="AY6" i="42"/>
  <c r="AV6" i="42"/>
  <c r="AU6" i="42"/>
  <c r="AT6" i="42"/>
  <c r="AQ6" i="42"/>
  <c r="AO6" i="42"/>
  <c r="AL6" i="42"/>
  <c r="V6" i="42"/>
  <c r="N6" i="42"/>
  <c r="E6" i="42"/>
  <c r="BY5" i="42"/>
  <c r="BX5" i="42"/>
  <c r="BW5" i="42"/>
  <c r="BV5" i="42"/>
  <c r="BU5" i="42"/>
  <c r="BT5" i="42"/>
  <c r="BS5" i="42"/>
  <c r="BR5" i="42"/>
  <c r="BQ5" i="42"/>
  <c r="BP5" i="42"/>
  <c r="BO5" i="42"/>
  <c r="BN5" i="42"/>
  <c r="BM5" i="42"/>
  <c r="BL5" i="42"/>
  <c r="BK5" i="42"/>
  <c r="BJ5" i="42"/>
  <c r="BI5" i="42"/>
  <c r="BH5" i="42"/>
  <c r="BG5" i="42"/>
  <c r="BF5" i="42"/>
  <c r="BE5" i="42"/>
  <c r="BD5" i="42"/>
  <c r="BC5" i="42"/>
  <c r="BB5" i="42"/>
  <c r="BA5" i="42"/>
  <c r="AZ5" i="42"/>
  <c r="AY5" i="42"/>
  <c r="AV5" i="42"/>
  <c r="AU5" i="42"/>
  <c r="AT5" i="42"/>
  <c r="AQ5" i="42"/>
  <c r="AO5" i="42"/>
  <c r="AL5" i="42"/>
  <c r="AB5" i="42"/>
  <c r="V5" i="42"/>
  <c r="N5" i="42"/>
  <c r="E5" i="42"/>
  <c r="BY4" i="42"/>
  <c r="BX4" i="42"/>
  <c r="BW4" i="42"/>
  <c r="BV4" i="42"/>
  <c r="BU4" i="42"/>
  <c r="BT4" i="42"/>
  <c r="BS4" i="42"/>
  <c r="BR4" i="42"/>
  <c r="BQ4" i="42"/>
  <c r="BP4" i="42"/>
  <c r="BO4" i="42"/>
  <c r="BN4" i="42"/>
  <c r="BM4" i="42"/>
  <c r="BL4" i="42"/>
  <c r="BK4" i="42"/>
  <c r="BJ4" i="42"/>
  <c r="BI4" i="42"/>
  <c r="BH4" i="42"/>
  <c r="BG4" i="42"/>
  <c r="BF4" i="42"/>
  <c r="BE4" i="42"/>
  <c r="BD4" i="42"/>
  <c r="BC4" i="42"/>
  <c r="BB4" i="42"/>
  <c r="BA4" i="42"/>
  <c r="AZ4" i="42"/>
  <c r="AY4" i="42"/>
  <c r="AV4" i="42"/>
  <c r="AU4" i="42"/>
  <c r="AT4" i="42"/>
  <c r="AQ4" i="42"/>
  <c r="AO4" i="42"/>
  <c r="AL4" i="42"/>
  <c r="AB4" i="42"/>
  <c r="AZ13" i="42" s="1"/>
  <c r="V4" i="42"/>
  <c r="N4" i="42"/>
  <c r="E4" i="42"/>
  <c r="A2" i="42"/>
  <c r="BV30" i="41"/>
  <c r="BT30" i="41"/>
  <c r="BR30" i="41"/>
  <c r="BP30" i="41"/>
  <c r="BN30" i="41"/>
  <c r="BK30" i="41"/>
  <c r="BG30" i="41"/>
  <c r="BE30" i="41"/>
  <c r="BC30" i="41"/>
  <c r="AZ30" i="41"/>
  <c r="AW30" i="41"/>
  <c r="AS30" i="41"/>
  <c r="AQ30" i="41"/>
  <c r="AO30" i="41"/>
  <c r="AL30" i="41"/>
  <c r="AI30" i="41"/>
  <c r="V27" i="41"/>
  <c r="N26" i="41"/>
  <c r="L26" i="41"/>
  <c r="J26" i="41"/>
  <c r="G26" i="41"/>
  <c r="V25" i="41"/>
  <c r="BS24" i="41"/>
  <c r="BR24" i="41"/>
  <c r="BQ24" i="41"/>
  <c r="AJ24" i="41"/>
  <c r="BS23" i="41"/>
  <c r="BR23" i="41"/>
  <c r="BQ23" i="41"/>
  <c r="AJ23" i="41"/>
  <c r="BS22" i="41"/>
  <c r="BR22" i="41"/>
  <c r="BQ22" i="41"/>
  <c r="AJ22" i="41"/>
  <c r="BS21" i="41"/>
  <c r="BR21" i="41"/>
  <c r="BQ21" i="41"/>
  <c r="AJ21" i="41"/>
  <c r="BS20" i="41"/>
  <c r="BR20" i="41"/>
  <c r="BQ20" i="41"/>
  <c r="AJ20" i="41"/>
  <c r="BS19" i="41"/>
  <c r="BR19" i="41"/>
  <c r="BQ19" i="41"/>
  <c r="AJ19" i="41"/>
  <c r="AB19" i="41"/>
  <c r="V19" i="41"/>
  <c r="L19" i="41"/>
  <c r="BS18" i="41"/>
  <c r="BR18" i="41"/>
  <c r="BQ18" i="41"/>
  <c r="AJ18" i="41"/>
  <c r="AB18" i="41"/>
  <c r="V18" i="41"/>
  <c r="L18" i="41"/>
  <c r="B18" i="41"/>
  <c r="BS17" i="41"/>
  <c r="BR17" i="41"/>
  <c r="BQ17" i="41"/>
  <c r="AJ17" i="41"/>
  <c r="BS16" i="41"/>
  <c r="BR16" i="41"/>
  <c r="BQ16" i="41"/>
  <c r="AJ16" i="41"/>
  <c r="BY12" i="41"/>
  <c r="BX12" i="41"/>
  <c r="BW12" i="41"/>
  <c r="BV12" i="41"/>
  <c r="BU12" i="41"/>
  <c r="BT12" i="41"/>
  <c r="BS12" i="41"/>
  <c r="BR12" i="41"/>
  <c r="BQ12" i="41"/>
  <c r="BP12" i="41"/>
  <c r="BO12" i="41"/>
  <c r="BN12" i="41"/>
  <c r="BM12" i="41"/>
  <c r="BL12" i="41"/>
  <c r="BK12" i="41"/>
  <c r="BJ12" i="41"/>
  <c r="BI12" i="41"/>
  <c r="BH12" i="41"/>
  <c r="BG12" i="41"/>
  <c r="BF12" i="41"/>
  <c r="BE12" i="41"/>
  <c r="BD12" i="41"/>
  <c r="BC12" i="41"/>
  <c r="BB12" i="41"/>
  <c r="BA12" i="41"/>
  <c r="AZ12" i="41"/>
  <c r="AY12" i="41"/>
  <c r="AV12" i="41"/>
  <c r="AU12" i="41"/>
  <c r="AT12" i="41"/>
  <c r="AQ12" i="41"/>
  <c r="AO12" i="41"/>
  <c r="AL12" i="41"/>
  <c r="BY11" i="41"/>
  <c r="BX11" i="41"/>
  <c r="BW11" i="41"/>
  <c r="BV11" i="41"/>
  <c r="BU11" i="41"/>
  <c r="BT11" i="41"/>
  <c r="BS11" i="41"/>
  <c r="BR11" i="41"/>
  <c r="BQ11" i="41"/>
  <c r="BP11" i="41"/>
  <c r="BO11" i="41"/>
  <c r="BN11" i="41"/>
  <c r="BM11" i="41"/>
  <c r="BL11" i="41"/>
  <c r="BK11" i="41"/>
  <c r="BJ11" i="41"/>
  <c r="BI11" i="41"/>
  <c r="BH11" i="41"/>
  <c r="BG11" i="41"/>
  <c r="BF11" i="41"/>
  <c r="BE11" i="41"/>
  <c r="BD11" i="41"/>
  <c r="BC11" i="41"/>
  <c r="BB11" i="41"/>
  <c r="BA11" i="41"/>
  <c r="AZ11" i="41"/>
  <c r="AY11" i="41"/>
  <c r="AV11" i="41"/>
  <c r="AU11" i="41"/>
  <c r="AT11" i="41"/>
  <c r="AQ11" i="41"/>
  <c r="AO11" i="41"/>
  <c r="AL11" i="41"/>
  <c r="BY10" i="41"/>
  <c r="BX10" i="41"/>
  <c r="BW10" i="41"/>
  <c r="BV10" i="41"/>
  <c r="BU10" i="41"/>
  <c r="BT10" i="41"/>
  <c r="BS10" i="41"/>
  <c r="BR10" i="41"/>
  <c r="BQ10" i="41"/>
  <c r="BP10" i="41"/>
  <c r="BO10" i="41"/>
  <c r="BN10" i="41"/>
  <c r="BM10" i="41"/>
  <c r="BL10" i="41"/>
  <c r="BK10" i="41"/>
  <c r="BJ10" i="41"/>
  <c r="BI10" i="41"/>
  <c r="BH10" i="41"/>
  <c r="BG10" i="41"/>
  <c r="BF10" i="41"/>
  <c r="BE10" i="41"/>
  <c r="BD10" i="41"/>
  <c r="BC10" i="41"/>
  <c r="BB10" i="41"/>
  <c r="BA10" i="41"/>
  <c r="AZ10" i="41"/>
  <c r="AY10" i="41"/>
  <c r="AV10" i="41"/>
  <c r="AU10" i="41"/>
  <c r="AT10" i="41"/>
  <c r="AQ10" i="41"/>
  <c r="AO10" i="41"/>
  <c r="AL10" i="41"/>
  <c r="BY9" i="41"/>
  <c r="BX9" i="41"/>
  <c r="BW9" i="41"/>
  <c r="BV9" i="41"/>
  <c r="BU9" i="41"/>
  <c r="BT9" i="41"/>
  <c r="BS9" i="41"/>
  <c r="BR9" i="41"/>
  <c r="BQ9" i="41"/>
  <c r="BP9" i="41"/>
  <c r="BO9" i="41"/>
  <c r="BN9" i="41"/>
  <c r="BM9" i="41"/>
  <c r="BL9" i="41"/>
  <c r="BK9" i="41"/>
  <c r="BJ9" i="41"/>
  <c r="BI9" i="41"/>
  <c r="BH9" i="41"/>
  <c r="BG9" i="41"/>
  <c r="BF9" i="41"/>
  <c r="BE9" i="41"/>
  <c r="BD9" i="41"/>
  <c r="BC9" i="41"/>
  <c r="BB9" i="41"/>
  <c r="BA9" i="41"/>
  <c r="AZ9" i="41"/>
  <c r="AY9" i="41"/>
  <c r="AV9" i="41"/>
  <c r="AU9" i="41"/>
  <c r="AT9" i="41"/>
  <c r="AQ9" i="41"/>
  <c r="AO9" i="41"/>
  <c r="AL9" i="41"/>
  <c r="BY8" i="41"/>
  <c r="BX8" i="41"/>
  <c r="BW8" i="41"/>
  <c r="BV8" i="41"/>
  <c r="BU8" i="41"/>
  <c r="BT8" i="41"/>
  <c r="BS8" i="41"/>
  <c r="BR8" i="41"/>
  <c r="BQ8" i="41"/>
  <c r="BP8" i="41"/>
  <c r="BO8" i="41"/>
  <c r="BN8" i="41"/>
  <c r="BM8" i="41"/>
  <c r="BL8" i="41"/>
  <c r="BK8" i="41"/>
  <c r="BJ8" i="41"/>
  <c r="BI8" i="41"/>
  <c r="BH8" i="41"/>
  <c r="BG8" i="41"/>
  <c r="BF8" i="41"/>
  <c r="BE8" i="41"/>
  <c r="BD8" i="41"/>
  <c r="BC8" i="41"/>
  <c r="BB8" i="41"/>
  <c r="BA8" i="41"/>
  <c r="AZ8" i="41"/>
  <c r="AY8" i="41"/>
  <c r="AV8" i="41"/>
  <c r="AU8" i="41"/>
  <c r="AT8" i="41"/>
  <c r="AQ8" i="41"/>
  <c r="AO8" i="41"/>
  <c r="AL8" i="41"/>
  <c r="BY7" i="41"/>
  <c r="BX7" i="41"/>
  <c r="BW7" i="41"/>
  <c r="BV7" i="41"/>
  <c r="BU7" i="41"/>
  <c r="BT7" i="41"/>
  <c r="BS7" i="41"/>
  <c r="BR7" i="41"/>
  <c r="BQ7" i="41"/>
  <c r="BP7" i="41"/>
  <c r="BO7" i="41"/>
  <c r="BN7" i="41"/>
  <c r="BM7" i="41"/>
  <c r="BL7" i="41"/>
  <c r="BK7" i="41"/>
  <c r="BJ7" i="41"/>
  <c r="BI7" i="41"/>
  <c r="BH7" i="41"/>
  <c r="BG7" i="41"/>
  <c r="BF7" i="41"/>
  <c r="BE7" i="41"/>
  <c r="BD7" i="41"/>
  <c r="BC7" i="41"/>
  <c r="BB7" i="41"/>
  <c r="BA7" i="41"/>
  <c r="AZ7" i="41"/>
  <c r="AY7" i="41"/>
  <c r="AV7" i="41"/>
  <c r="AU7" i="41"/>
  <c r="AT7" i="41"/>
  <c r="AQ7" i="41"/>
  <c r="AO7" i="41"/>
  <c r="AL7" i="41"/>
  <c r="BY6" i="41"/>
  <c r="BX6" i="41"/>
  <c r="BW6" i="41"/>
  <c r="BV6" i="41"/>
  <c r="BU6" i="41"/>
  <c r="BT6" i="41"/>
  <c r="BS6" i="41"/>
  <c r="BR6" i="41"/>
  <c r="BQ6" i="41"/>
  <c r="BP6" i="41"/>
  <c r="BO6" i="41"/>
  <c r="BN6" i="41"/>
  <c r="BM6" i="41"/>
  <c r="BL6" i="41"/>
  <c r="BK6" i="41"/>
  <c r="BJ6" i="41"/>
  <c r="BI6" i="41"/>
  <c r="BH6" i="41"/>
  <c r="BG6" i="41"/>
  <c r="BF6" i="41"/>
  <c r="BE6" i="41"/>
  <c r="BD6" i="41"/>
  <c r="BC6" i="41"/>
  <c r="BB6" i="41"/>
  <c r="BA6" i="41"/>
  <c r="AZ6" i="41"/>
  <c r="AY6" i="41"/>
  <c r="AV6" i="41"/>
  <c r="AU6" i="41"/>
  <c r="AT6" i="41"/>
  <c r="AQ6" i="41"/>
  <c r="AO6" i="41"/>
  <c r="AL6" i="41"/>
  <c r="V6" i="41"/>
  <c r="N6" i="41"/>
  <c r="E6" i="41"/>
  <c r="BY5" i="41"/>
  <c r="BX5" i="41"/>
  <c r="BW5" i="41"/>
  <c r="BV5" i="41"/>
  <c r="BU5" i="41"/>
  <c r="BT5" i="41"/>
  <c r="BS5" i="41"/>
  <c r="BR5" i="41"/>
  <c r="BQ5" i="41"/>
  <c r="BP5" i="41"/>
  <c r="BO5" i="41"/>
  <c r="BN5" i="41"/>
  <c r="BM5" i="41"/>
  <c r="BL5" i="41"/>
  <c r="BK5" i="41"/>
  <c r="BJ5" i="41"/>
  <c r="BI5" i="41"/>
  <c r="BH5" i="41"/>
  <c r="BG5" i="41"/>
  <c r="BF5" i="41"/>
  <c r="BE5" i="41"/>
  <c r="BD5" i="41"/>
  <c r="BC5" i="41"/>
  <c r="BB5" i="41"/>
  <c r="BA5" i="41"/>
  <c r="AZ5" i="41"/>
  <c r="AY5" i="41"/>
  <c r="AV5" i="41"/>
  <c r="AU5" i="41"/>
  <c r="AT5" i="41"/>
  <c r="AQ5" i="41"/>
  <c r="AO5" i="41"/>
  <c r="AL5" i="41"/>
  <c r="AB5" i="41"/>
  <c r="V5" i="41"/>
  <c r="N5" i="41"/>
  <c r="E5" i="41"/>
  <c r="BY4" i="41"/>
  <c r="BX4" i="41"/>
  <c r="BW4" i="41"/>
  <c r="BV4" i="41"/>
  <c r="BU4" i="41"/>
  <c r="BT4" i="41"/>
  <c r="BS4" i="41"/>
  <c r="BR4" i="41"/>
  <c r="BQ4" i="41"/>
  <c r="BP4" i="41"/>
  <c r="BO4" i="41"/>
  <c r="BN4" i="41"/>
  <c r="BM4" i="41"/>
  <c r="BL4" i="41"/>
  <c r="BK4" i="41"/>
  <c r="BJ4" i="41"/>
  <c r="BI4" i="41"/>
  <c r="BH4" i="41"/>
  <c r="BG4" i="41"/>
  <c r="BF4" i="41"/>
  <c r="BE4" i="41"/>
  <c r="BD4" i="41"/>
  <c r="BC4" i="41"/>
  <c r="BB4" i="41"/>
  <c r="BA4" i="41"/>
  <c r="AZ4" i="41"/>
  <c r="AY4" i="41"/>
  <c r="AV4" i="41"/>
  <c r="AU4" i="41"/>
  <c r="AT4" i="41"/>
  <c r="AQ4" i="41"/>
  <c r="AO4" i="41"/>
  <c r="AL4" i="41"/>
  <c r="AB4" i="41"/>
  <c r="AZ13" i="41" s="1"/>
  <c r="V4" i="41"/>
  <c r="N4" i="41"/>
  <c r="E4" i="41"/>
  <c r="A2" i="41"/>
  <c r="BV30" i="40"/>
  <c r="BT30" i="40"/>
  <c r="BR30" i="40"/>
  <c r="BP30" i="40"/>
  <c r="BN30" i="40"/>
  <c r="BK30" i="40"/>
  <c r="BG30" i="40"/>
  <c r="BE30" i="40"/>
  <c r="BC30" i="40"/>
  <c r="AZ30" i="40"/>
  <c r="AW30" i="40"/>
  <c r="AS30" i="40"/>
  <c r="AQ30" i="40"/>
  <c r="AO30" i="40"/>
  <c r="AL30" i="40"/>
  <c r="AI30" i="40"/>
  <c r="V27" i="40"/>
  <c r="N26" i="40"/>
  <c r="L26" i="40"/>
  <c r="J26" i="40"/>
  <c r="G26" i="40"/>
  <c r="V25" i="40"/>
  <c r="BS24" i="40"/>
  <c r="BR24" i="40"/>
  <c r="BQ24" i="40"/>
  <c r="AJ24" i="40"/>
  <c r="BS23" i="40"/>
  <c r="BR23" i="40"/>
  <c r="BQ23" i="40"/>
  <c r="AJ23" i="40"/>
  <c r="BS22" i="40"/>
  <c r="BR22" i="40"/>
  <c r="BQ22" i="40"/>
  <c r="AJ22" i="40"/>
  <c r="BS21" i="40"/>
  <c r="BR21" i="40"/>
  <c r="BQ21" i="40"/>
  <c r="AJ21" i="40"/>
  <c r="BS20" i="40"/>
  <c r="BR20" i="40"/>
  <c r="BQ20" i="40"/>
  <c r="AJ20" i="40"/>
  <c r="BS19" i="40"/>
  <c r="BR19" i="40"/>
  <c r="BQ19" i="40"/>
  <c r="AJ19" i="40"/>
  <c r="AB19" i="40"/>
  <c r="V19" i="40"/>
  <c r="L19" i="40"/>
  <c r="BS18" i="40"/>
  <c r="BR18" i="40"/>
  <c r="BQ18" i="40"/>
  <c r="AJ18" i="40"/>
  <c r="AB18" i="40"/>
  <c r="V18" i="40"/>
  <c r="L18" i="40"/>
  <c r="B18" i="40"/>
  <c r="BS17" i="40"/>
  <c r="BR17" i="40"/>
  <c r="BQ17" i="40"/>
  <c r="AJ17" i="40"/>
  <c r="BS16" i="40"/>
  <c r="BR16" i="40"/>
  <c r="BQ16" i="40"/>
  <c r="AJ16" i="40"/>
  <c r="BY12" i="40"/>
  <c r="BX12" i="40"/>
  <c r="BW12" i="40"/>
  <c r="BV12" i="40"/>
  <c r="BU12" i="40"/>
  <c r="BT12" i="40"/>
  <c r="BS12" i="40"/>
  <c r="BR12" i="40"/>
  <c r="BQ12" i="40"/>
  <c r="BP12" i="40"/>
  <c r="BO12" i="40"/>
  <c r="BN12" i="40"/>
  <c r="BM12" i="40"/>
  <c r="BL12" i="40"/>
  <c r="BK12" i="40"/>
  <c r="BJ12" i="40"/>
  <c r="BI12" i="40"/>
  <c r="BH12" i="40"/>
  <c r="BG12" i="40"/>
  <c r="BF12" i="40"/>
  <c r="BE12" i="40"/>
  <c r="BD12" i="40"/>
  <c r="BC12" i="40"/>
  <c r="BB12" i="40"/>
  <c r="BA12" i="40"/>
  <c r="AZ12" i="40"/>
  <c r="AY12" i="40"/>
  <c r="AV12" i="40"/>
  <c r="AU12" i="40"/>
  <c r="AT12" i="40"/>
  <c r="AQ12" i="40"/>
  <c r="AO12" i="40"/>
  <c r="AL12" i="40"/>
  <c r="BY11" i="40"/>
  <c r="BX11" i="40"/>
  <c r="BW11" i="40"/>
  <c r="BV11" i="40"/>
  <c r="BU11" i="40"/>
  <c r="BT11" i="40"/>
  <c r="BS11" i="40"/>
  <c r="BR11" i="40"/>
  <c r="BQ11" i="40"/>
  <c r="BP11" i="40"/>
  <c r="BO11" i="40"/>
  <c r="BN11" i="40"/>
  <c r="BM11" i="40"/>
  <c r="BL11" i="40"/>
  <c r="BK11" i="40"/>
  <c r="BJ11" i="40"/>
  <c r="BI11" i="40"/>
  <c r="BH11" i="40"/>
  <c r="BG11" i="40"/>
  <c r="BF11" i="40"/>
  <c r="BE11" i="40"/>
  <c r="BD11" i="40"/>
  <c r="BC11" i="40"/>
  <c r="BB11" i="40"/>
  <c r="BA11" i="40"/>
  <c r="AZ11" i="40"/>
  <c r="AY11" i="40"/>
  <c r="AV11" i="40"/>
  <c r="AU11" i="40"/>
  <c r="AT11" i="40"/>
  <c r="AQ11" i="40"/>
  <c r="AO11" i="40"/>
  <c r="AL11" i="40"/>
  <c r="BY10" i="40"/>
  <c r="BX10" i="40"/>
  <c r="BW10" i="40"/>
  <c r="BV10" i="40"/>
  <c r="BU10" i="40"/>
  <c r="BT10" i="40"/>
  <c r="BS10" i="40"/>
  <c r="BR10" i="40"/>
  <c r="BQ10" i="40"/>
  <c r="BP10" i="40"/>
  <c r="BO10" i="40"/>
  <c r="BN10" i="40"/>
  <c r="BM10" i="40"/>
  <c r="BL10" i="40"/>
  <c r="BK10" i="40"/>
  <c r="BJ10" i="40"/>
  <c r="BI10" i="40"/>
  <c r="BH10" i="40"/>
  <c r="BG10" i="40"/>
  <c r="BF10" i="40"/>
  <c r="BE10" i="40"/>
  <c r="BD10" i="40"/>
  <c r="BC10" i="40"/>
  <c r="BB10" i="40"/>
  <c r="BA10" i="40"/>
  <c r="AZ10" i="40"/>
  <c r="AY10" i="40"/>
  <c r="AV10" i="40"/>
  <c r="AU10" i="40"/>
  <c r="AT10" i="40"/>
  <c r="AQ10" i="40"/>
  <c r="AO10" i="40"/>
  <c r="AL10" i="40"/>
  <c r="BY9" i="40"/>
  <c r="BX9" i="40"/>
  <c r="BW9" i="40"/>
  <c r="BV9" i="40"/>
  <c r="BU9" i="40"/>
  <c r="BT9" i="40"/>
  <c r="BS9" i="40"/>
  <c r="BR9" i="40"/>
  <c r="BQ9" i="40"/>
  <c r="BP9" i="40"/>
  <c r="BO9" i="40"/>
  <c r="BN9" i="40"/>
  <c r="BM9" i="40"/>
  <c r="BL9" i="40"/>
  <c r="BK9" i="40"/>
  <c r="BJ9" i="40"/>
  <c r="BI9" i="40"/>
  <c r="BH9" i="40"/>
  <c r="BG9" i="40"/>
  <c r="BF9" i="40"/>
  <c r="BE9" i="40"/>
  <c r="BD9" i="40"/>
  <c r="BC9" i="40"/>
  <c r="BB9" i="40"/>
  <c r="BA9" i="40"/>
  <c r="AZ9" i="40"/>
  <c r="AY9" i="40"/>
  <c r="AV9" i="40"/>
  <c r="AU9" i="40"/>
  <c r="AT9" i="40"/>
  <c r="AQ9" i="40"/>
  <c r="AO9" i="40"/>
  <c r="AL9" i="40"/>
  <c r="BY8" i="40"/>
  <c r="BX8" i="40"/>
  <c r="BW8" i="40"/>
  <c r="BV8" i="40"/>
  <c r="BU8" i="40"/>
  <c r="BT8" i="40"/>
  <c r="BS8" i="40"/>
  <c r="BR8" i="40"/>
  <c r="BQ8" i="40"/>
  <c r="BP8" i="40"/>
  <c r="BO8" i="40"/>
  <c r="BN8" i="40"/>
  <c r="BM8" i="40"/>
  <c r="BL8" i="40"/>
  <c r="BK8" i="40"/>
  <c r="BJ8" i="40"/>
  <c r="BI8" i="40"/>
  <c r="BH8" i="40"/>
  <c r="BG8" i="40"/>
  <c r="BF8" i="40"/>
  <c r="BE8" i="40"/>
  <c r="BD8" i="40"/>
  <c r="BC8" i="40"/>
  <c r="BB8" i="40"/>
  <c r="BA8" i="40"/>
  <c r="AZ8" i="40"/>
  <c r="AY8" i="40"/>
  <c r="AV8" i="40"/>
  <c r="AU8" i="40"/>
  <c r="AT8" i="40"/>
  <c r="AQ8" i="40"/>
  <c r="AO8" i="40"/>
  <c r="AL8" i="40"/>
  <c r="BY7" i="40"/>
  <c r="BX7" i="40"/>
  <c r="BW7" i="40"/>
  <c r="BV7" i="40"/>
  <c r="BU7" i="40"/>
  <c r="BT7" i="40"/>
  <c r="BS7" i="40"/>
  <c r="BR7" i="40"/>
  <c r="BQ7" i="40"/>
  <c r="BP7" i="40"/>
  <c r="BO7" i="40"/>
  <c r="BN7" i="40"/>
  <c r="BM7" i="40"/>
  <c r="BL7" i="40"/>
  <c r="BK7" i="40"/>
  <c r="BJ7" i="40"/>
  <c r="BI7" i="40"/>
  <c r="BH7" i="40"/>
  <c r="BG7" i="40"/>
  <c r="BF7" i="40"/>
  <c r="BE7" i="40"/>
  <c r="BD7" i="40"/>
  <c r="BC7" i="40"/>
  <c r="BB7" i="40"/>
  <c r="BA7" i="40"/>
  <c r="AZ7" i="40"/>
  <c r="AY7" i="40"/>
  <c r="AV7" i="40"/>
  <c r="AU7" i="40"/>
  <c r="AT7" i="40"/>
  <c r="AQ7" i="40"/>
  <c r="AO7" i="40"/>
  <c r="AL7" i="40"/>
  <c r="BY6" i="40"/>
  <c r="BX6" i="40"/>
  <c r="BW6" i="40"/>
  <c r="BV6" i="40"/>
  <c r="BU6" i="40"/>
  <c r="BT6" i="40"/>
  <c r="BS6" i="40"/>
  <c r="BR6" i="40"/>
  <c r="BQ6" i="40"/>
  <c r="BP6" i="40"/>
  <c r="BO6" i="40"/>
  <c r="BN6" i="40"/>
  <c r="BM6" i="40"/>
  <c r="BL6" i="40"/>
  <c r="BK6" i="40"/>
  <c r="BJ6" i="40"/>
  <c r="BI6" i="40"/>
  <c r="BH6" i="40"/>
  <c r="BG6" i="40"/>
  <c r="BF6" i="40"/>
  <c r="BE6" i="40"/>
  <c r="BD6" i="40"/>
  <c r="BC6" i="40"/>
  <c r="BB6" i="40"/>
  <c r="BA6" i="40"/>
  <c r="AZ6" i="40"/>
  <c r="AY6" i="40"/>
  <c r="AV6" i="40"/>
  <c r="AU6" i="40"/>
  <c r="AT6" i="40"/>
  <c r="AQ6" i="40"/>
  <c r="AO6" i="40"/>
  <c r="AL6" i="40"/>
  <c r="V6" i="40"/>
  <c r="N6" i="40"/>
  <c r="E6" i="40"/>
  <c r="BY5" i="40"/>
  <c r="BX5" i="40"/>
  <c r="BW5" i="40"/>
  <c r="BV5" i="40"/>
  <c r="BU5" i="40"/>
  <c r="BT5" i="40"/>
  <c r="BS5" i="40"/>
  <c r="BR5" i="40"/>
  <c r="BQ5" i="40"/>
  <c r="BP5" i="40"/>
  <c r="BO5" i="40"/>
  <c r="BN5" i="40"/>
  <c r="BM5" i="40"/>
  <c r="BL5" i="40"/>
  <c r="BK5" i="40"/>
  <c r="BJ5" i="40"/>
  <c r="BI5" i="40"/>
  <c r="BH5" i="40"/>
  <c r="BG5" i="40"/>
  <c r="BF5" i="40"/>
  <c r="BE5" i="40"/>
  <c r="BD5" i="40"/>
  <c r="BC5" i="40"/>
  <c r="BB5" i="40"/>
  <c r="BA5" i="40"/>
  <c r="AZ5" i="40"/>
  <c r="AY5" i="40"/>
  <c r="AV5" i="40"/>
  <c r="AU5" i="40"/>
  <c r="AT5" i="40"/>
  <c r="AQ5" i="40"/>
  <c r="AO5" i="40"/>
  <c r="AL5" i="40"/>
  <c r="AB5" i="40"/>
  <c r="V5" i="40"/>
  <c r="N5" i="40"/>
  <c r="E5" i="40"/>
  <c r="BY4" i="40"/>
  <c r="BX4" i="40"/>
  <c r="BW4" i="40"/>
  <c r="BV4" i="40"/>
  <c r="BU4" i="40"/>
  <c r="BT4" i="40"/>
  <c r="BS4" i="40"/>
  <c r="BR4" i="40"/>
  <c r="BQ4" i="40"/>
  <c r="BP4" i="40"/>
  <c r="BO4" i="40"/>
  <c r="BN4" i="40"/>
  <c r="BM4" i="40"/>
  <c r="BL4" i="40"/>
  <c r="BK4" i="40"/>
  <c r="BJ4" i="40"/>
  <c r="BI4" i="40"/>
  <c r="BH4" i="40"/>
  <c r="BG4" i="40"/>
  <c r="BF4" i="40"/>
  <c r="BE4" i="40"/>
  <c r="BD4" i="40"/>
  <c r="BC4" i="40"/>
  <c r="BB4" i="40"/>
  <c r="BA4" i="40"/>
  <c r="AZ4" i="40"/>
  <c r="AY4" i="40"/>
  <c r="AV4" i="40"/>
  <c r="AU4" i="40"/>
  <c r="AT4" i="40"/>
  <c r="AQ4" i="40"/>
  <c r="AO4" i="40"/>
  <c r="AL4" i="40"/>
  <c r="AB4" i="40"/>
  <c r="AZ13" i="40" s="1"/>
  <c r="V4" i="40"/>
  <c r="N4" i="40"/>
  <c r="E4" i="40"/>
  <c r="A2" i="40"/>
  <c r="BV30" i="39"/>
  <c r="BT30" i="39"/>
  <c r="BR30" i="39"/>
  <c r="BP30" i="39"/>
  <c r="BN30" i="39"/>
  <c r="BK30" i="39"/>
  <c r="BG30" i="39"/>
  <c r="BE30" i="39"/>
  <c r="BC30" i="39"/>
  <c r="AZ30" i="39"/>
  <c r="AW30" i="39"/>
  <c r="AS30" i="39"/>
  <c r="AQ30" i="39"/>
  <c r="AO30" i="39"/>
  <c r="AL30" i="39"/>
  <c r="AI30" i="39"/>
  <c r="V27" i="39"/>
  <c r="N26" i="39"/>
  <c r="L26" i="39"/>
  <c r="J26" i="39"/>
  <c r="G26" i="39"/>
  <c r="V25" i="39"/>
  <c r="BS24" i="39"/>
  <c r="BR24" i="39"/>
  <c r="BQ24" i="39"/>
  <c r="AJ24" i="39"/>
  <c r="BS23" i="39"/>
  <c r="BR23" i="39"/>
  <c r="BQ23" i="39"/>
  <c r="AJ23" i="39"/>
  <c r="BS22" i="39"/>
  <c r="BR22" i="39"/>
  <c r="BQ22" i="39"/>
  <c r="AJ22" i="39"/>
  <c r="BS21" i="39"/>
  <c r="BR21" i="39"/>
  <c r="BQ21" i="39"/>
  <c r="AJ21" i="39"/>
  <c r="BS20" i="39"/>
  <c r="BR20" i="39"/>
  <c r="BQ20" i="39"/>
  <c r="AJ20" i="39"/>
  <c r="BS19" i="39"/>
  <c r="BR19" i="39"/>
  <c r="BQ19" i="39"/>
  <c r="AJ19" i="39"/>
  <c r="AB19" i="39"/>
  <c r="V19" i="39"/>
  <c r="L19" i="39"/>
  <c r="BS18" i="39"/>
  <c r="BR18" i="39"/>
  <c r="BQ18" i="39"/>
  <c r="AJ18" i="39"/>
  <c r="AB18" i="39"/>
  <c r="V18" i="39"/>
  <c r="L18" i="39"/>
  <c r="B18" i="39"/>
  <c r="BS17" i="39"/>
  <c r="BR17" i="39"/>
  <c r="BQ17" i="39"/>
  <c r="AJ17" i="39"/>
  <c r="BS16" i="39"/>
  <c r="BR16" i="39"/>
  <c r="BQ16" i="39"/>
  <c r="AJ16" i="39"/>
  <c r="BY12" i="39"/>
  <c r="BX12" i="39"/>
  <c r="BW12" i="39"/>
  <c r="BV12" i="39"/>
  <c r="BU12" i="39"/>
  <c r="BT12" i="39"/>
  <c r="BS12" i="39"/>
  <c r="BR12" i="39"/>
  <c r="BQ12" i="39"/>
  <c r="BP12" i="39"/>
  <c r="BO12" i="39"/>
  <c r="BN12" i="39"/>
  <c r="BM12" i="39"/>
  <c r="BL12" i="39"/>
  <c r="BK12" i="39"/>
  <c r="BJ12" i="39"/>
  <c r="BI12" i="39"/>
  <c r="BH12" i="39"/>
  <c r="BG12" i="39"/>
  <c r="BF12" i="39"/>
  <c r="BE12" i="39"/>
  <c r="BD12" i="39"/>
  <c r="BC12" i="39"/>
  <c r="BB12" i="39"/>
  <c r="BA12" i="39"/>
  <c r="AZ12" i="39"/>
  <c r="AY12" i="39"/>
  <c r="AV12" i="39"/>
  <c r="AU12" i="39"/>
  <c r="AT12" i="39"/>
  <c r="AQ12" i="39"/>
  <c r="AO12" i="39"/>
  <c r="AL12" i="39"/>
  <c r="BY11" i="39"/>
  <c r="BX11" i="39"/>
  <c r="BW11" i="39"/>
  <c r="BV11" i="39"/>
  <c r="BU11" i="39"/>
  <c r="BT11" i="39"/>
  <c r="BS11" i="39"/>
  <c r="BR11" i="39"/>
  <c r="BQ11" i="39"/>
  <c r="BP11" i="39"/>
  <c r="BO11" i="39"/>
  <c r="BN11" i="39"/>
  <c r="BM11" i="39"/>
  <c r="BL11" i="39"/>
  <c r="BK11" i="39"/>
  <c r="BJ11" i="39"/>
  <c r="BI11" i="39"/>
  <c r="BH11" i="39"/>
  <c r="BG11" i="39"/>
  <c r="BF11" i="39"/>
  <c r="BE11" i="39"/>
  <c r="BD11" i="39"/>
  <c r="BC11" i="39"/>
  <c r="BB11" i="39"/>
  <c r="BA11" i="39"/>
  <c r="AZ11" i="39"/>
  <c r="AY11" i="39"/>
  <c r="AV11" i="39"/>
  <c r="AU11" i="39"/>
  <c r="AT11" i="39"/>
  <c r="AQ11" i="39"/>
  <c r="AO11" i="39"/>
  <c r="AL11" i="39"/>
  <c r="BY10" i="39"/>
  <c r="BX10" i="39"/>
  <c r="BW10" i="39"/>
  <c r="BV10" i="39"/>
  <c r="BU10" i="39"/>
  <c r="BT10" i="39"/>
  <c r="BS10" i="39"/>
  <c r="BR10" i="39"/>
  <c r="BQ10" i="39"/>
  <c r="BP10" i="39"/>
  <c r="BO10" i="39"/>
  <c r="BN10" i="39"/>
  <c r="BM10" i="39"/>
  <c r="BL10" i="39"/>
  <c r="BK10" i="39"/>
  <c r="BJ10" i="39"/>
  <c r="BI10" i="39"/>
  <c r="BH10" i="39"/>
  <c r="BG10" i="39"/>
  <c r="BF10" i="39"/>
  <c r="BE10" i="39"/>
  <c r="BD10" i="39"/>
  <c r="BC10" i="39"/>
  <c r="BB10" i="39"/>
  <c r="BA10" i="39"/>
  <c r="AZ10" i="39"/>
  <c r="AY10" i="39"/>
  <c r="AV10" i="39"/>
  <c r="AU10" i="39"/>
  <c r="AT10" i="39"/>
  <c r="AQ10" i="39"/>
  <c r="AO10" i="39"/>
  <c r="AL10" i="39"/>
  <c r="BY9" i="39"/>
  <c r="BX9" i="39"/>
  <c r="BW9" i="39"/>
  <c r="BV9" i="39"/>
  <c r="BU9" i="39"/>
  <c r="BT9" i="39"/>
  <c r="BS9" i="39"/>
  <c r="BR9" i="39"/>
  <c r="BQ9" i="39"/>
  <c r="BP9" i="39"/>
  <c r="BO9" i="39"/>
  <c r="BN9" i="39"/>
  <c r="BM9" i="39"/>
  <c r="BL9" i="39"/>
  <c r="BK9" i="39"/>
  <c r="BJ9" i="39"/>
  <c r="BI9" i="39"/>
  <c r="BH9" i="39"/>
  <c r="BG9" i="39"/>
  <c r="BF9" i="39"/>
  <c r="BE9" i="39"/>
  <c r="BD9" i="39"/>
  <c r="BC9" i="39"/>
  <c r="BB9" i="39"/>
  <c r="BA9" i="39"/>
  <c r="AZ9" i="39"/>
  <c r="AY9" i="39"/>
  <c r="AV9" i="39"/>
  <c r="AU9" i="39"/>
  <c r="AT9" i="39"/>
  <c r="AQ9" i="39"/>
  <c r="AO9" i="39"/>
  <c r="AL9" i="39"/>
  <c r="BY8" i="39"/>
  <c r="BX8" i="39"/>
  <c r="BW8" i="39"/>
  <c r="BV8" i="39"/>
  <c r="BU8" i="39"/>
  <c r="BT8" i="39"/>
  <c r="BS8" i="39"/>
  <c r="BR8" i="39"/>
  <c r="BQ8" i="39"/>
  <c r="BP8" i="39"/>
  <c r="BO8" i="39"/>
  <c r="BN8" i="39"/>
  <c r="BM8" i="39"/>
  <c r="BL8" i="39"/>
  <c r="BK8" i="39"/>
  <c r="BJ8" i="39"/>
  <c r="BI8" i="39"/>
  <c r="BH8" i="39"/>
  <c r="BG8" i="39"/>
  <c r="BF8" i="39"/>
  <c r="BE8" i="39"/>
  <c r="BD8" i="39"/>
  <c r="BC8" i="39"/>
  <c r="BB8" i="39"/>
  <c r="BA8" i="39"/>
  <c r="AZ8" i="39"/>
  <c r="AY8" i="39"/>
  <c r="AV8" i="39"/>
  <c r="AU8" i="39"/>
  <c r="AT8" i="39"/>
  <c r="AQ8" i="39"/>
  <c r="AO8" i="39"/>
  <c r="AL8" i="39"/>
  <c r="BY7" i="39"/>
  <c r="BX7" i="39"/>
  <c r="BW7" i="39"/>
  <c r="BV7" i="39"/>
  <c r="BU7" i="39"/>
  <c r="BT7" i="39"/>
  <c r="BS7" i="39"/>
  <c r="BR7" i="39"/>
  <c r="BQ7" i="39"/>
  <c r="BP7" i="39"/>
  <c r="BO7" i="39"/>
  <c r="BN7" i="39"/>
  <c r="BM7" i="39"/>
  <c r="BL7" i="39"/>
  <c r="BK7" i="39"/>
  <c r="BJ7" i="39"/>
  <c r="BI7" i="39"/>
  <c r="BH7" i="39"/>
  <c r="BG7" i="39"/>
  <c r="BF7" i="39"/>
  <c r="BE7" i="39"/>
  <c r="BD7" i="39"/>
  <c r="BC7" i="39"/>
  <c r="BB7" i="39"/>
  <c r="BA7" i="39"/>
  <c r="AZ7" i="39"/>
  <c r="AY7" i="39"/>
  <c r="AV7" i="39"/>
  <c r="AU7" i="39"/>
  <c r="AT7" i="39"/>
  <c r="AQ7" i="39"/>
  <c r="AO7" i="39"/>
  <c r="AL7" i="39"/>
  <c r="BY6" i="39"/>
  <c r="BX6" i="39"/>
  <c r="BW6" i="39"/>
  <c r="BV6" i="39"/>
  <c r="BU6" i="39"/>
  <c r="BT6" i="39"/>
  <c r="BS6" i="39"/>
  <c r="BR6" i="39"/>
  <c r="BQ6" i="39"/>
  <c r="BP6" i="39"/>
  <c r="BO6" i="39"/>
  <c r="BN6" i="39"/>
  <c r="BM6" i="39"/>
  <c r="BL6" i="39"/>
  <c r="BK6" i="39"/>
  <c r="BJ6" i="39"/>
  <c r="BI6" i="39"/>
  <c r="BH6" i="39"/>
  <c r="BG6" i="39"/>
  <c r="BF6" i="39"/>
  <c r="BE6" i="39"/>
  <c r="BD6" i="39"/>
  <c r="BC6" i="39"/>
  <c r="BB6" i="39"/>
  <c r="BA6" i="39"/>
  <c r="AZ6" i="39"/>
  <c r="AY6" i="39"/>
  <c r="AV6" i="39"/>
  <c r="AU6" i="39"/>
  <c r="AT6" i="39"/>
  <c r="AQ6" i="39"/>
  <c r="AO6" i="39"/>
  <c r="AL6" i="39"/>
  <c r="V6" i="39"/>
  <c r="N6" i="39"/>
  <c r="E6" i="39"/>
  <c r="BY5" i="39"/>
  <c r="BX5" i="39"/>
  <c r="BW5" i="39"/>
  <c r="BV5" i="39"/>
  <c r="BU5" i="39"/>
  <c r="BT5" i="39"/>
  <c r="BS5" i="39"/>
  <c r="BR5" i="39"/>
  <c r="BQ5" i="39"/>
  <c r="BP5" i="39"/>
  <c r="BO5" i="39"/>
  <c r="BN5" i="39"/>
  <c r="BM5" i="39"/>
  <c r="BL5" i="39"/>
  <c r="BK5" i="39"/>
  <c r="BJ5" i="39"/>
  <c r="BI5" i="39"/>
  <c r="BH5" i="39"/>
  <c r="BG5" i="39"/>
  <c r="BF5" i="39"/>
  <c r="BE5" i="39"/>
  <c r="BD5" i="39"/>
  <c r="BC5" i="39"/>
  <c r="BB5" i="39"/>
  <c r="BA5" i="39"/>
  <c r="AZ5" i="39"/>
  <c r="AY5" i="39"/>
  <c r="AV5" i="39"/>
  <c r="AU5" i="39"/>
  <c r="AT5" i="39"/>
  <c r="AQ5" i="39"/>
  <c r="AO5" i="39"/>
  <c r="AL5" i="39"/>
  <c r="AB5" i="39"/>
  <c r="V5" i="39"/>
  <c r="N5" i="39"/>
  <c r="E5" i="39"/>
  <c r="BY4" i="39"/>
  <c r="BX4" i="39"/>
  <c r="BW4" i="39"/>
  <c r="BV4" i="39"/>
  <c r="BU4" i="39"/>
  <c r="BT4" i="39"/>
  <c r="BS4" i="39"/>
  <c r="BR4" i="39"/>
  <c r="BQ4" i="39"/>
  <c r="BP4" i="39"/>
  <c r="BO4" i="39"/>
  <c r="BN4" i="39"/>
  <c r="BM4" i="39"/>
  <c r="BL4" i="39"/>
  <c r="BK4" i="39"/>
  <c r="BJ4" i="39"/>
  <c r="BI4" i="39"/>
  <c r="BH4" i="39"/>
  <c r="BG4" i="39"/>
  <c r="BF4" i="39"/>
  <c r="BE4" i="39"/>
  <c r="BD4" i="39"/>
  <c r="BC4" i="39"/>
  <c r="BB4" i="39"/>
  <c r="BA4" i="39"/>
  <c r="AZ4" i="39"/>
  <c r="AY4" i="39"/>
  <c r="AV4" i="39"/>
  <c r="AU4" i="39"/>
  <c r="AT4" i="39"/>
  <c r="AQ4" i="39"/>
  <c r="AO4" i="39"/>
  <c r="AL4" i="39"/>
  <c r="AB4" i="39"/>
  <c r="AZ13" i="39" s="1"/>
  <c r="V4" i="39"/>
  <c r="N4" i="39"/>
  <c r="E4" i="39"/>
  <c r="A2" i="39"/>
  <c r="BK13" i="49" l="1"/>
  <c r="AL15" i="49"/>
  <c r="BK13" i="48"/>
  <c r="AL15" i="48"/>
  <c r="BK13" i="47"/>
  <c r="AL15" i="47"/>
  <c r="BK13" i="46"/>
  <c r="AL15" i="46"/>
  <c r="BK13" i="45"/>
  <c r="AL15" i="45"/>
  <c r="BK13" i="44"/>
  <c r="AL15" i="44"/>
  <c r="BK13" i="43"/>
  <c r="AL15" i="43"/>
  <c r="BK13" i="42"/>
  <c r="AL15" i="42"/>
  <c r="BK13" i="41"/>
  <c r="AL15" i="41"/>
  <c r="BK13" i="40"/>
  <c r="AL15" i="40"/>
  <c r="BK13" i="39"/>
  <c r="AL15" i="39"/>
  <c r="N4" i="6"/>
  <c r="B26" i="6"/>
  <c r="BV5" i="6"/>
  <c r="BW5" i="6"/>
  <c r="BX5" i="6"/>
  <c r="BY5" i="6"/>
  <c r="BV6" i="6"/>
  <c r="BW6" i="6"/>
  <c r="BX6" i="6"/>
  <c r="BY6" i="6"/>
  <c r="BV7" i="6"/>
  <c r="BW7" i="6"/>
  <c r="BX7" i="6"/>
  <c r="BY7" i="6"/>
  <c r="BV8" i="6"/>
  <c r="BW8" i="6"/>
  <c r="BX8" i="6"/>
  <c r="BY8" i="6"/>
  <c r="BV9" i="6"/>
  <c r="BW9" i="6"/>
  <c r="BX9" i="6"/>
  <c r="BY9" i="6"/>
  <c r="BV10" i="6"/>
  <c r="BW10" i="6"/>
  <c r="BX10" i="6"/>
  <c r="BY10" i="6"/>
  <c r="BV11" i="6"/>
  <c r="BW11" i="6"/>
  <c r="BX11" i="6"/>
  <c r="BY11" i="6"/>
  <c r="BV12" i="6"/>
  <c r="BW12" i="6"/>
  <c r="BX12" i="6"/>
  <c r="BY12" i="6"/>
  <c r="BV4" i="6"/>
  <c r="BQ5" i="6"/>
  <c r="BR5" i="6"/>
  <c r="BS5" i="6"/>
  <c r="BT5" i="6"/>
  <c r="BU5" i="6"/>
  <c r="BQ6" i="6"/>
  <c r="BR6" i="6"/>
  <c r="BS6" i="6"/>
  <c r="BT6" i="6"/>
  <c r="BU6" i="6"/>
  <c r="BQ7" i="6"/>
  <c r="BR7" i="6"/>
  <c r="BS7" i="6"/>
  <c r="BT7" i="6"/>
  <c r="BU7" i="6"/>
  <c r="BQ8" i="6"/>
  <c r="BR8" i="6"/>
  <c r="BS8" i="6"/>
  <c r="BT8" i="6"/>
  <c r="BU8" i="6"/>
  <c r="BQ9" i="6"/>
  <c r="BR9" i="6"/>
  <c r="BS9" i="6"/>
  <c r="BT9" i="6"/>
  <c r="BU9" i="6"/>
  <c r="BQ10" i="6"/>
  <c r="BR10" i="6"/>
  <c r="BS10" i="6"/>
  <c r="BT10" i="6"/>
  <c r="BU10" i="6"/>
  <c r="BQ11" i="6"/>
  <c r="BR11" i="6"/>
  <c r="BS11" i="6"/>
  <c r="BT11" i="6"/>
  <c r="BU11" i="6"/>
  <c r="BQ12" i="6"/>
  <c r="BR12" i="6"/>
  <c r="BS12" i="6"/>
  <c r="BT12" i="6"/>
  <c r="BU12" i="6"/>
  <c r="BQ4" i="6"/>
  <c r="BO5" i="6"/>
  <c r="BP5" i="6"/>
  <c r="BO6" i="6"/>
  <c r="BP6" i="6"/>
  <c r="BO7" i="6"/>
  <c r="BP7" i="6"/>
  <c r="BO8" i="6"/>
  <c r="BP8" i="6"/>
  <c r="BO9" i="6"/>
  <c r="BP9" i="6"/>
  <c r="BO10" i="6"/>
  <c r="BP10" i="6"/>
  <c r="BO11" i="6"/>
  <c r="BP11" i="6"/>
  <c r="BO12" i="6"/>
  <c r="BP12" i="6"/>
  <c r="BO4" i="6"/>
  <c r="BM5" i="6"/>
  <c r="BN5" i="6"/>
  <c r="BM6" i="6"/>
  <c r="BN6" i="6"/>
  <c r="BM7" i="6"/>
  <c r="BN7" i="6"/>
  <c r="BM8" i="6"/>
  <c r="BN8" i="6"/>
  <c r="BM9" i="6"/>
  <c r="BN9" i="6"/>
  <c r="BM10" i="6"/>
  <c r="BN10" i="6"/>
  <c r="BM11" i="6"/>
  <c r="BN11" i="6"/>
  <c r="BM12" i="6"/>
  <c r="BN12" i="6"/>
  <c r="BM4" i="6"/>
  <c r="AM15" i="49" l="1"/>
  <c r="AL14" i="49"/>
  <c r="AM15" i="48"/>
  <c r="AL14" i="48"/>
  <c r="AM15" i="47"/>
  <c r="AL14" i="47"/>
  <c r="AM15" i="46"/>
  <c r="AL14" i="46"/>
  <c r="AM15" i="45"/>
  <c r="AL14" i="45"/>
  <c r="AM15" i="44"/>
  <c r="AL14" i="44"/>
  <c r="AM15" i="43"/>
  <c r="AL14" i="43"/>
  <c r="AM15" i="42"/>
  <c r="AL14" i="42"/>
  <c r="AM15" i="41"/>
  <c r="AL14" i="41"/>
  <c r="AM15" i="40"/>
  <c r="AL14" i="40"/>
  <c r="AM15" i="39"/>
  <c r="AL14" i="39"/>
  <c r="BK5" i="6"/>
  <c r="BL5" i="6"/>
  <c r="BK6" i="6"/>
  <c r="BL6" i="6"/>
  <c r="BK7" i="6"/>
  <c r="BL7" i="6"/>
  <c r="BK8" i="6"/>
  <c r="BL8" i="6"/>
  <c r="BK9" i="6"/>
  <c r="BL9" i="6"/>
  <c r="BK10" i="6"/>
  <c r="BL10" i="6"/>
  <c r="BK11" i="6"/>
  <c r="BL11" i="6"/>
  <c r="BK12" i="6"/>
  <c r="BL12" i="6"/>
  <c r="BK4" i="6"/>
  <c r="BI5" i="6"/>
  <c r="BJ5" i="6"/>
  <c r="BI6" i="6"/>
  <c r="BJ6" i="6"/>
  <c r="BI7" i="6"/>
  <c r="BJ7" i="6"/>
  <c r="BI8" i="6"/>
  <c r="BJ8" i="6"/>
  <c r="BI9" i="6"/>
  <c r="BJ9" i="6"/>
  <c r="BI10" i="6"/>
  <c r="BJ10" i="6"/>
  <c r="BI11" i="6"/>
  <c r="BJ11" i="6"/>
  <c r="BI12" i="6"/>
  <c r="BJ12" i="6"/>
  <c r="BL4" i="6"/>
  <c r="BI4" i="6"/>
  <c r="BG5" i="6"/>
  <c r="BH5" i="6"/>
  <c r="BG6" i="6"/>
  <c r="BH6" i="6"/>
  <c r="BG7" i="6"/>
  <c r="BH7" i="6"/>
  <c r="BG8" i="6"/>
  <c r="BH8" i="6"/>
  <c r="BG9" i="6"/>
  <c r="BH9" i="6"/>
  <c r="BG10" i="6"/>
  <c r="BH10" i="6"/>
  <c r="BG11" i="6"/>
  <c r="BH11" i="6"/>
  <c r="BG12" i="6"/>
  <c r="BH12" i="6"/>
  <c r="BG4" i="6"/>
  <c r="BE5" i="6"/>
  <c r="BF5" i="6"/>
  <c r="BE6" i="6"/>
  <c r="BF6" i="6"/>
  <c r="BE7" i="6"/>
  <c r="BF7" i="6"/>
  <c r="BE8" i="6"/>
  <c r="BF8" i="6"/>
  <c r="BE9" i="6"/>
  <c r="BF9" i="6"/>
  <c r="BE10" i="6"/>
  <c r="BF10" i="6"/>
  <c r="BE11" i="6"/>
  <c r="BF11" i="6"/>
  <c r="BE12" i="6"/>
  <c r="BF12" i="6"/>
  <c r="BE4" i="6"/>
  <c r="BC5" i="6"/>
  <c r="BD5" i="6"/>
  <c r="BC6" i="6"/>
  <c r="BD6" i="6"/>
  <c r="BC7" i="6"/>
  <c r="BD7" i="6"/>
  <c r="BC8" i="6"/>
  <c r="BD8" i="6"/>
  <c r="BC9" i="6"/>
  <c r="BD9" i="6"/>
  <c r="BC10" i="6"/>
  <c r="BD10" i="6"/>
  <c r="BC11" i="6"/>
  <c r="BD11" i="6"/>
  <c r="BC12" i="6"/>
  <c r="BD12" i="6"/>
  <c r="BC4" i="6"/>
  <c r="BA5" i="6"/>
  <c r="BB5" i="6"/>
  <c r="BA6" i="6"/>
  <c r="BB6" i="6"/>
  <c r="BA7" i="6"/>
  <c r="BB7" i="6"/>
  <c r="BA8" i="6"/>
  <c r="BB8" i="6"/>
  <c r="BA9" i="6"/>
  <c r="BB9" i="6"/>
  <c r="BA10" i="6"/>
  <c r="BB10" i="6"/>
  <c r="BA11" i="6"/>
  <c r="BB11" i="6"/>
  <c r="BA12" i="6"/>
  <c r="BB12" i="6"/>
  <c r="BA4" i="6"/>
  <c r="AY5" i="6"/>
  <c r="AZ5" i="6"/>
  <c r="AY6" i="6"/>
  <c r="AZ6" i="6"/>
  <c r="AY7" i="6"/>
  <c r="AZ7" i="6"/>
  <c r="AY8" i="6"/>
  <c r="AZ8" i="6"/>
  <c r="AY9" i="6"/>
  <c r="AZ9" i="6"/>
  <c r="AY10" i="6"/>
  <c r="AZ10" i="6"/>
  <c r="AY11" i="6"/>
  <c r="AZ11" i="6"/>
  <c r="AY12" i="6"/>
  <c r="AZ12" i="6"/>
  <c r="AY4" i="6"/>
  <c r="AV5" i="6"/>
  <c r="AV6" i="6"/>
  <c r="AV7" i="6"/>
  <c r="AV8" i="6"/>
  <c r="AV9" i="6"/>
  <c r="AV10" i="6"/>
  <c r="AV11" i="6"/>
  <c r="AV12" i="6"/>
  <c r="AV4" i="6"/>
  <c r="AT5" i="6"/>
  <c r="AU5" i="6"/>
  <c r="AT6" i="6"/>
  <c r="AU6" i="6"/>
  <c r="AT7" i="6"/>
  <c r="AU7" i="6"/>
  <c r="AT8" i="6"/>
  <c r="AU8" i="6"/>
  <c r="AT9" i="6"/>
  <c r="AU9" i="6"/>
  <c r="AT10" i="6"/>
  <c r="AU10" i="6"/>
  <c r="AT11" i="6"/>
  <c r="AU11" i="6"/>
  <c r="AT12" i="6"/>
  <c r="AU12" i="6"/>
  <c r="AT4" i="6"/>
  <c r="AQ5" i="6"/>
  <c r="AQ6" i="6"/>
  <c r="AQ7" i="6"/>
  <c r="AQ8" i="6"/>
  <c r="AQ9" i="6"/>
  <c r="AQ10" i="6"/>
  <c r="AQ11" i="6"/>
  <c r="AQ12" i="6"/>
  <c r="AQ4" i="6"/>
  <c r="AO5" i="6"/>
  <c r="AO6" i="6"/>
  <c r="AO7" i="6"/>
  <c r="AO8" i="6"/>
  <c r="AO9" i="6"/>
  <c r="AO10" i="6"/>
  <c r="AO11" i="6"/>
  <c r="AO12" i="6"/>
  <c r="AO4" i="6"/>
  <c r="AL7" i="6"/>
  <c r="AL8" i="6"/>
  <c r="AL9" i="6"/>
  <c r="AL10" i="6"/>
  <c r="AL11" i="6"/>
  <c r="AL5" i="6"/>
  <c r="AL6" i="6"/>
  <c r="AL12" i="6"/>
  <c r="AL4" i="6"/>
  <c r="AN15" i="49" l="1"/>
  <c r="AM14" i="49"/>
  <c r="AN15" i="48"/>
  <c r="AM14" i="48"/>
  <c r="AN15" i="47"/>
  <c r="AM14" i="47"/>
  <c r="AN15" i="46"/>
  <c r="AM14" i="46"/>
  <c r="AN15" i="45"/>
  <c r="AM14" i="45"/>
  <c r="AN15" i="44"/>
  <c r="AM14" i="44"/>
  <c r="AN15" i="43"/>
  <c r="AM14" i="43"/>
  <c r="AN15" i="42"/>
  <c r="AM14" i="42"/>
  <c r="AN15" i="41"/>
  <c r="AM14" i="41"/>
  <c r="AN15" i="40"/>
  <c r="AM14" i="40"/>
  <c r="AN15" i="39"/>
  <c r="AM14" i="39"/>
  <c r="BS17" i="6"/>
  <c r="BS18" i="6"/>
  <c r="BS19" i="6"/>
  <c r="BS20" i="6"/>
  <c r="BS21" i="6"/>
  <c r="BS22" i="6"/>
  <c r="BS23" i="6"/>
  <c r="BS24" i="6"/>
  <c r="BS16" i="6"/>
  <c r="BQ17" i="6"/>
  <c r="BR17" i="6"/>
  <c r="BQ18" i="6"/>
  <c r="BR18" i="6"/>
  <c r="BQ19" i="6"/>
  <c r="BW19" i="6" s="1"/>
  <c r="BT19" i="39" s="1"/>
  <c r="BW19" i="39" s="1"/>
  <c r="BT19" i="40" s="1"/>
  <c r="BW19" i="40" s="1"/>
  <c r="BT19" i="41" s="1"/>
  <c r="BW19" i="41" s="1"/>
  <c r="BT19" i="42" s="1"/>
  <c r="BW19" i="42" s="1"/>
  <c r="BT19" i="43" s="1"/>
  <c r="BW19" i="43" s="1"/>
  <c r="BT19" i="44" s="1"/>
  <c r="BW19" i="44" s="1"/>
  <c r="BT19" i="45" s="1"/>
  <c r="BW19" i="45" s="1"/>
  <c r="BT19" i="46" s="1"/>
  <c r="BW19" i="46" s="1"/>
  <c r="BT19" i="47" s="1"/>
  <c r="BW19" i="47" s="1"/>
  <c r="BT19" i="48" s="1"/>
  <c r="BW19" i="48" s="1"/>
  <c r="BT19" i="49" s="1"/>
  <c r="BW19" i="49" s="1"/>
  <c r="BR19" i="6"/>
  <c r="BQ20" i="6"/>
  <c r="BR20" i="6"/>
  <c r="BQ21" i="6"/>
  <c r="BW21" i="6" s="1"/>
  <c r="BT21" i="39" s="1"/>
  <c r="BW21" i="39" s="1"/>
  <c r="BT21" i="40" s="1"/>
  <c r="BW21" i="40" s="1"/>
  <c r="BT21" i="41" s="1"/>
  <c r="BW21" i="41" s="1"/>
  <c r="BT21" i="42" s="1"/>
  <c r="BW21" i="42" s="1"/>
  <c r="BT21" i="43" s="1"/>
  <c r="BW21" i="43" s="1"/>
  <c r="BT21" i="44" s="1"/>
  <c r="BW21" i="44" s="1"/>
  <c r="BT21" i="45" s="1"/>
  <c r="BW21" i="45" s="1"/>
  <c r="BT21" i="46" s="1"/>
  <c r="BW21" i="46" s="1"/>
  <c r="BT21" i="47" s="1"/>
  <c r="BW21" i="47" s="1"/>
  <c r="BT21" i="48" s="1"/>
  <c r="BW21" i="48" s="1"/>
  <c r="BT21" i="49" s="1"/>
  <c r="BW21" i="49" s="1"/>
  <c r="BR21" i="6"/>
  <c r="BX21" i="6" s="1"/>
  <c r="BU21" i="39" s="1"/>
  <c r="BX21" i="39" s="1"/>
  <c r="BU21" i="40" s="1"/>
  <c r="BX21" i="40" s="1"/>
  <c r="BU21" i="41" s="1"/>
  <c r="BX21" i="41" s="1"/>
  <c r="BU21" i="42" s="1"/>
  <c r="BX21" i="42" s="1"/>
  <c r="BU21" i="43" s="1"/>
  <c r="BX21" i="43" s="1"/>
  <c r="BU21" i="44" s="1"/>
  <c r="BX21" i="44" s="1"/>
  <c r="BU21" i="45" s="1"/>
  <c r="BX21" i="45" s="1"/>
  <c r="BU21" i="46" s="1"/>
  <c r="BX21" i="46" s="1"/>
  <c r="BU21" i="47" s="1"/>
  <c r="BX21" i="47" s="1"/>
  <c r="BU21" i="48" s="1"/>
  <c r="BX21" i="48" s="1"/>
  <c r="BU21" i="49" s="1"/>
  <c r="BX21" i="49" s="1"/>
  <c r="BQ22" i="6"/>
  <c r="BR22" i="6"/>
  <c r="BQ23" i="6"/>
  <c r="BW23" i="6" s="1"/>
  <c r="BT23" i="39" s="1"/>
  <c r="BW23" i="39" s="1"/>
  <c r="BT23" i="40" s="1"/>
  <c r="BW23" i="40" s="1"/>
  <c r="BT23" i="41" s="1"/>
  <c r="BW23" i="41" s="1"/>
  <c r="BT23" i="42" s="1"/>
  <c r="BW23" i="42" s="1"/>
  <c r="BT23" i="43" s="1"/>
  <c r="BW23" i="43" s="1"/>
  <c r="BT23" i="44" s="1"/>
  <c r="BW23" i="44" s="1"/>
  <c r="BT23" i="45" s="1"/>
  <c r="BW23" i="45" s="1"/>
  <c r="BT23" i="46" s="1"/>
  <c r="BW23" i="46" s="1"/>
  <c r="BT23" i="47" s="1"/>
  <c r="BW23" i="47" s="1"/>
  <c r="BT23" i="48" s="1"/>
  <c r="BW23" i="48" s="1"/>
  <c r="BT23" i="49" s="1"/>
  <c r="BW23" i="49" s="1"/>
  <c r="BR23" i="6"/>
  <c r="BY23" i="6" s="1"/>
  <c r="BV23" i="39" s="1"/>
  <c r="BY23" i="39" s="1"/>
  <c r="BV23" i="40" s="1"/>
  <c r="BY23" i="40" s="1"/>
  <c r="BV23" i="41" s="1"/>
  <c r="BY23" i="41" s="1"/>
  <c r="BV23" i="42" s="1"/>
  <c r="BY23" i="42" s="1"/>
  <c r="BV23" i="43" s="1"/>
  <c r="BY23" i="43" s="1"/>
  <c r="BV23" i="44" s="1"/>
  <c r="BY23" i="44" s="1"/>
  <c r="BV23" i="45" s="1"/>
  <c r="BY23" i="45" s="1"/>
  <c r="BV23" i="46" s="1"/>
  <c r="BY23" i="46" s="1"/>
  <c r="BV23" i="47" s="1"/>
  <c r="BY23" i="47" s="1"/>
  <c r="BV23" i="48" s="1"/>
  <c r="BY23" i="48" s="1"/>
  <c r="BV23" i="49" s="1"/>
  <c r="BY23" i="49" s="1"/>
  <c r="BQ24" i="6"/>
  <c r="BR24" i="6"/>
  <c r="BR16" i="6"/>
  <c r="BQ16" i="6"/>
  <c r="BW16" i="6" s="1"/>
  <c r="BT16" i="39" s="1"/>
  <c r="BW16" i="39" s="1"/>
  <c r="BT16" i="40" s="1"/>
  <c r="BW16" i="40" s="1"/>
  <c r="BT16" i="41" s="1"/>
  <c r="BW16" i="41" s="1"/>
  <c r="BT16" i="42" s="1"/>
  <c r="BW16" i="42" s="1"/>
  <c r="BT16" i="43" s="1"/>
  <c r="BW16" i="43" s="1"/>
  <c r="BT16" i="44" s="1"/>
  <c r="BW16" i="44" s="1"/>
  <c r="BT16" i="45" s="1"/>
  <c r="BW16" i="45" s="1"/>
  <c r="BT16" i="46" s="1"/>
  <c r="BW16" i="46" s="1"/>
  <c r="BT16" i="47" s="1"/>
  <c r="BW16" i="47" s="1"/>
  <c r="BT16" i="48" s="1"/>
  <c r="BW16" i="48" s="1"/>
  <c r="BT16" i="49" s="1"/>
  <c r="BW16" i="49" s="1"/>
  <c r="BP30" i="6"/>
  <c r="BR30" i="6"/>
  <c r="BT30" i="6"/>
  <c r="BV30" i="6"/>
  <c r="BN30" i="6"/>
  <c r="BK30" i="6"/>
  <c r="BG30" i="6"/>
  <c r="BE30" i="6"/>
  <c r="BC30" i="6"/>
  <c r="AZ30" i="6"/>
  <c r="AW30" i="6"/>
  <c r="AS30" i="6"/>
  <c r="AQ30" i="6"/>
  <c r="AO30" i="6"/>
  <c r="AL30" i="6"/>
  <c r="AI30" i="6"/>
  <c r="AB5" i="6"/>
  <c r="A9" i="4"/>
  <c r="A10" i="4" s="1"/>
  <c r="A11" i="4" s="1"/>
  <c r="A12" i="4" s="1"/>
  <c r="A13" i="4" s="1"/>
  <c r="A14" i="4" s="1"/>
  <c r="A15" i="4" s="1"/>
  <c r="A16" i="4" s="1"/>
  <c r="A17" i="4" s="1"/>
  <c r="A18" i="4" s="1"/>
  <c r="AJ16" i="6"/>
  <c r="AJ18" i="6"/>
  <c r="AJ19" i="6"/>
  <c r="AJ20" i="6"/>
  <c r="AJ21" i="6"/>
  <c r="AJ22" i="6"/>
  <c r="AJ23" i="6"/>
  <c r="AJ24" i="6"/>
  <c r="AN14" i="49" l="1"/>
  <c r="AO15" i="49"/>
  <c r="AN14" i="48"/>
  <c r="AO15" i="48"/>
  <c r="AN14" i="47"/>
  <c r="AO15" i="47"/>
  <c r="AN14" i="46"/>
  <c r="AO15" i="46"/>
  <c r="AN14" i="45"/>
  <c r="AO15" i="45"/>
  <c r="AN14" i="44"/>
  <c r="AO15" i="44"/>
  <c r="AN14" i="43"/>
  <c r="AO15" i="43"/>
  <c r="AN14" i="42"/>
  <c r="AO15" i="42"/>
  <c r="AN14" i="41"/>
  <c r="AO15" i="41"/>
  <c r="AN14" i="40"/>
  <c r="AO15" i="40"/>
  <c r="AN14" i="39"/>
  <c r="AO15" i="39"/>
  <c r="BX20" i="6"/>
  <c r="BU20" i="39" s="1"/>
  <c r="BX20" i="39" s="1"/>
  <c r="BU20" i="40" s="1"/>
  <c r="BX20" i="40" s="1"/>
  <c r="BU20" i="41" s="1"/>
  <c r="BX20" i="41" s="1"/>
  <c r="BU20" i="42" s="1"/>
  <c r="BX20" i="42" s="1"/>
  <c r="BU20" i="43" s="1"/>
  <c r="BX20" i="43" s="1"/>
  <c r="BU20" i="44" s="1"/>
  <c r="BX20" i="44" s="1"/>
  <c r="BU20" i="45" s="1"/>
  <c r="BX20" i="45" s="1"/>
  <c r="BU20" i="46" s="1"/>
  <c r="BX20" i="46" s="1"/>
  <c r="BU20" i="47" s="1"/>
  <c r="BX20" i="47" s="1"/>
  <c r="BU20" i="48" s="1"/>
  <c r="BX20" i="48" s="1"/>
  <c r="BU20" i="49" s="1"/>
  <c r="BX20" i="49" s="1"/>
  <c r="BX22" i="6"/>
  <c r="BU22" i="39" s="1"/>
  <c r="BX22" i="39" s="1"/>
  <c r="BU22" i="40" s="1"/>
  <c r="BX22" i="40" s="1"/>
  <c r="BU22" i="41" s="1"/>
  <c r="BX22" i="41" s="1"/>
  <c r="BU22" i="42" s="1"/>
  <c r="BX22" i="42" s="1"/>
  <c r="BU22" i="43" s="1"/>
  <c r="BX22" i="43" s="1"/>
  <c r="BU22" i="44" s="1"/>
  <c r="BX22" i="44" s="1"/>
  <c r="BU22" i="45" s="1"/>
  <c r="BX22" i="45" s="1"/>
  <c r="BU22" i="46" s="1"/>
  <c r="BX22" i="46" s="1"/>
  <c r="BU22" i="47" s="1"/>
  <c r="BX22" i="47" s="1"/>
  <c r="BU22" i="48" s="1"/>
  <c r="BX22" i="48" s="1"/>
  <c r="BU22" i="49" s="1"/>
  <c r="BX22" i="49" s="1"/>
  <c r="BY22" i="6"/>
  <c r="BV22" i="39" s="1"/>
  <c r="BY22" i="39" s="1"/>
  <c r="BV22" i="40" s="1"/>
  <c r="BY22" i="40" s="1"/>
  <c r="BV22" i="41" s="1"/>
  <c r="BY22" i="41" s="1"/>
  <c r="BV22" i="42" s="1"/>
  <c r="BY22" i="42" s="1"/>
  <c r="BV22" i="43" s="1"/>
  <c r="BY22" i="43" s="1"/>
  <c r="BV22" i="44" s="1"/>
  <c r="BY22" i="44" s="1"/>
  <c r="BV22" i="45" s="1"/>
  <c r="BY22" i="45" s="1"/>
  <c r="BV22" i="46" s="1"/>
  <c r="BY22" i="46" s="1"/>
  <c r="BV22" i="47" s="1"/>
  <c r="BY22" i="47" s="1"/>
  <c r="BV22" i="48" s="1"/>
  <c r="BY22" i="48" s="1"/>
  <c r="BV22" i="49" s="1"/>
  <c r="BY22" i="49" s="1"/>
  <c r="BX18" i="6"/>
  <c r="BU18" i="39" s="1"/>
  <c r="BX18" i="39" s="1"/>
  <c r="BU18" i="40" s="1"/>
  <c r="BX18" i="40" s="1"/>
  <c r="BU18" i="41" s="1"/>
  <c r="BX18" i="41" s="1"/>
  <c r="BU18" i="42" s="1"/>
  <c r="BX18" i="42" s="1"/>
  <c r="BU18" i="43" s="1"/>
  <c r="BX18" i="43" s="1"/>
  <c r="BU18" i="44" s="1"/>
  <c r="BX18" i="44" s="1"/>
  <c r="BU18" i="45" s="1"/>
  <c r="BX18" i="45" s="1"/>
  <c r="BU18" i="46" s="1"/>
  <c r="BX18" i="46" s="1"/>
  <c r="BU18" i="47" s="1"/>
  <c r="BX18" i="47" s="1"/>
  <c r="BU18" i="48" s="1"/>
  <c r="BX18" i="48" s="1"/>
  <c r="BU18" i="49" s="1"/>
  <c r="BX18" i="49" s="1"/>
  <c r="BW24" i="6"/>
  <c r="BT24" i="39" s="1"/>
  <c r="BW24" i="39" s="1"/>
  <c r="BT24" i="40" s="1"/>
  <c r="BW24" i="40" s="1"/>
  <c r="BT24" i="41" s="1"/>
  <c r="BW24" i="41" s="1"/>
  <c r="BT24" i="42" s="1"/>
  <c r="BW24" i="42" s="1"/>
  <c r="BT24" i="43" s="1"/>
  <c r="BW24" i="43" s="1"/>
  <c r="BT24" i="44" s="1"/>
  <c r="BW24" i="44" s="1"/>
  <c r="BT24" i="45" s="1"/>
  <c r="BW24" i="45" s="1"/>
  <c r="BT24" i="46" s="1"/>
  <c r="BW24" i="46" s="1"/>
  <c r="BT24" i="47" s="1"/>
  <c r="BW24" i="47" s="1"/>
  <c r="BT24" i="48" s="1"/>
  <c r="BW24" i="48" s="1"/>
  <c r="BT24" i="49" s="1"/>
  <c r="BW24" i="49" s="1"/>
  <c r="BX17" i="6"/>
  <c r="BU17" i="39" s="1"/>
  <c r="BX17" i="39" s="1"/>
  <c r="BU17" i="40" s="1"/>
  <c r="BX17" i="40" s="1"/>
  <c r="BU17" i="41" s="1"/>
  <c r="BX17" i="41" s="1"/>
  <c r="BU17" i="42" s="1"/>
  <c r="BX17" i="42" s="1"/>
  <c r="BU17" i="43" s="1"/>
  <c r="BX17" i="43" s="1"/>
  <c r="BU17" i="44" s="1"/>
  <c r="BX17" i="44" s="1"/>
  <c r="BU17" i="45" s="1"/>
  <c r="BX17" i="45" s="1"/>
  <c r="BU17" i="46" s="1"/>
  <c r="BX17" i="46" s="1"/>
  <c r="BU17" i="47" s="1"/>
  <c r="BX17" i="47" s="1"/>
  <c r="BU17" i="48" s="1"/>
  <c r="BX17" i="48" s="1"/>
  <c r="BU17" i="49" s="1"/>
  <c r="BX17" i="49" s="1"/>
  <c r="BW20" i="6"/>
  <c r="BT20" i="39" s="1"/>
  <c r="BW20" i="39" s="1"/>
  <c r="BT20" i="40" s="1"/>
  <c r="BW20" i="40" s="1"/>
  <c r="BT20" i="41" s="1"/>
  <c r="BW20" i="41" s="1"/>
  <c r="BT20" i="42" s="1"/>
  <c r="BW20" i="42" s="1"/>
  <c r="BT20" i="43" s="1"/>
  <c r="BW20" i="43" s="1"/>
  <c r="BT20" i="44" s="1"/>
  <c r="BW20" i="44" s="1"/>
  <c r="BT20" i="45" s="1"/>
  <c r="BW20" i="45" s="1"/>
  <c r="BT20" i="46" s="1"/>
  <c r="BW20" i="46" s="1"/>
  <c r="BT20" i="47" s="1"/>
  <c r="BW20" i="47" s="1"/>
  <c r="BT20" i="48" s="1"/>
  <c r="BW20" i="48" s="1"/>
  <c r="BT20" i="49" s="1"/>
  <c r="BW20" i="49" s="1"/>
  <c r="BW17" i="6"/>
  <c r="BT17" i="39" s="1"/>
  <c r="BW17" i="39" s="1"/>
  <c r="BT17" i="40" s="1"/>
  <c r="BW17" i="40" s="1"/>
  <c r="BT17" i="41" s="1"/>
  <c r="BW17" i="41" s="1"/>
  <c r="BT17" i="42" s="1"/>
  <c r="BW17" i="42" s="1"/>
  <c r="BT17" i="43" s="1"/>
  <c r="BW17" i="43" s="1"/>
  <c r="BT17" i="44" s="1"/>
  <c r="BW17" i="44" s="1"/>
  <c r="BT17" i="45" s="1"/>
  <c r="BW17" i="45" s="1"/>
  <c r="BT17" i="46" s="1"/>
  <c r="BW17" i="46" s="1"/>
  <c r="BT17" i="47" s="1"/>
  <c r="BW17" i="47" s="1"/>
  <c r="BT17" i="48" s="1"/>
  <c r="BW17" i="48" s="1"/>
  <c r="BT17" i="49" s="1"/>
  <c r="BW17" i="49" s="1"/>
  <c r="BX23" i="6"/>
  <c r="BU23" i="39" s="1"/>
  <c r="BX23" i="39" s="1"/>
  <c r="BU23" i="40" s="1"/>
  <c r="BX23" i="40" s="1"/>
  <c r="BU23" i="41" s="1"/>
  <c r="BX23" i="41" s="1"/>
  <c r="BU23" i="42" s="1"/>
  <c r="BX23" i="42" s="1"/>
  <c r="BU23" i="43" s="1"/>
  <c r="BX23" i="43" s="1"/>
  <c r="BU23" i="44" s="1"/>
  <c r="BX23" i="44" s="1"/>
  <c r="BU23" i="45" s="1"/>
  <c r="BX23" i="45" s="1"/>
  <c r="BU23" i="46" s="1"/>
  <c r="BX23" i="46" s="1"/>
  <c r="BU23" i="47" s="1"/>
  <c r="BX23" i="47" s="1"/>
  <c r="BU23" i="48" s="1"/>
  <c r="BX23" i="48" s="1"/>
  <c r="BU23" i="49" s="1"/>
  <c r="BX23" i="49" s="1"/>
  <c r="BW22" i="6"/>
  <c r="BT22" i="39" s="1"/>
  <c r="BW22" i="39" s="1"/>
  <c r="BT22" i="40" s="1"/>
  <c r="BW22" i="40" s="1"/>
  <c r="BT22" i="41" s="1"/>
  <c r="BW22" i="41" s="1"/>
  <c r="BT22" i="42" s="1"/>
  <c r="BW22" i="42" s="1"/>
  <c r="BT22" i="43" s="1"/>
  <c r="BW22" i="43" s="1"/>
  <c r="BT22" i="44" s="1"/>
  <c r="BW22" i="44" s="1"/>
  <c r="BT22" i="45" s="1"/>
  <c r="BW22" i="45" s="1"/>
  <c r="BT22" i="46" s="1"/>
  <c r="BW22" i="46" s="1"/>
  <c r="BT22" i="47" s="1"/>
  <c r="BW22" i="47" s="1"/>
  <c r="BT22" i="48" s="1"/>
  <c r="BW22" i="48" s="1"/>
  <c r="BT22" i="49" s="1"/>
  <c r="BW22" i="49" s="1"/>
  <c r="BY20" i="6"/>
  <c r="BV20" i="39" s="1"/>
  <c r="BY20" i="39" s="1"/>
  <c r="BV20" i="40" s="1"/>
  <c r="BY20" i="40" s="1"/>
  <c r="BV20" i="41" s="1"/>
  <c r="BY20" i="41" s="1"/>
  <c r="BV20" i="42" s="1"/>
  <c r="BY20" i="42" s="1"/>
  <c r="BV20" i="43" s="1"/>
  <c r="BY20" i="43" s="1"/>
  <c r="BV20" i="44" s="1"/>
  <c r="BY20" i="44" s="1"/>
  <c r="BV20" i="45" s="1"/>
  <c r="BY20" i="45" s="1"/>
  <c r="BV20" i="46" s="1"/>
  <c r="BY20" i="46" s="1"/>
  <c r="BV20" i="47" s="1"/>
  <c r="BY20" i="47" s="1"/>
  <c r="BV20" i="48" s="1"/>
  <c r="BY20" i="48" s="1"/>
  <c r="BV20" i="49" s="1"/>
  <c r="BY20" i="49" s="1"/>
  <c r="BW18" i="6"/>
  <c r="BT18" i="39" s="1"/>
  <c r="BW18" i="39" s="1"/>
  <c r="BT18" i="40" s="1"/>
  <c r="BW18" i="40" s="1"/>
  <c r="BT18" i="41" s="1"/>
  <c r="BW18" i="41" s="1"/>
  <c r="BT18" i="42" s="1"/>
  <c r="BW18" i="42" s="1"/>
  <c r="BT18" i="43" s="1"/>
  <c r="BW18" i="43" s="1"/>
  <c r="BT18" i="44" s="1"/>
  <c r="BW18" i="44" s="1"/>
  <c r="BT18" i="45" s="1"/>
  <c r="BW18" i="45" s="1"/>
  <c r="BT18" i="46" s="1"/>
  <c r="BW18" i="46" s="1"/>
  <c r="BT18" i="47" s="1"/>
  <c r="BW18" i="47" s="1"/>
  <c r="BT18" i="48" s="1"/>
  <c r="BW18" i="48" s="1"/>
  <c r="BT18" i="49" s="1"/>
  <c r="BW18" i="49" s="1"/>
  <c r="BY17" i="6"/>
  <c r="BV17" i="39" s="1"/>
  <c r="BY17" i="39" s="1"/>
  <c r="BV17" i="40" s="1"/>
  <c r="BY17" i="40" s="1"/>
  <c r="BV17" i="41" s="1"/>
  <c r="BY17" i="41" s="1"/>
  <c r="BV17" i="42" s="1"/>
  <c r="BY17" i="42" s="1"/>
  <c r="BV17" i="43" s="1"/>
  <c r="BY17" i="43" s="1"/>
  <c r="BV17" i="44" s="1"/>
  <c r="BY17" i="44" s="1"/>
  <c r="BV17" i="45" s="1"/>
  <c r="BY17" i="45" s="1"/>
  <c r="BV17" i="46" s="1"/>
  <c r="BY17" i="46" s="1"/>
  <c r="BV17" i="47" s="1"/>
  <c r="BY17" i="47" s="1"/>
  <c r="BV17" i="48" s="1"/>
  <c r="BY17" i="48" s="1"/>
  <c r="BV17" i="49" s="1"/>
  <c r="BY17" i="49" s="1"/>
  <c r="BY21" i="6"/>
  <c r="BV21" i="39" s="1"/>
  <c r="BY21" i="39" s="1"/>
  <c r="BV21" i="40" s="1"/>
  <c r="BY21" i="40" s="1"/>
  <c r="BV21" i="41" s="1"/>
  <c r="BY21" i="41" s="1"/>
  <c r="BV21" i="42" s="1"/>
  <c r="BY21" i="42" s="1"/>
  <c r="BV21" i="43" s="1"/>
  <c r="BY21" i="43" s="1"/>
  <c r="BV21" i="44" s="1"/>
  <c r="BY21" i="44" s="1"/>
  <c r="BV21" i="45" s="1"/>
  <c r="BY21" i="45" s="1"/>
  <c r="BV21" i="46" s="1"/>
  <c r="BY21" i="46" s="1"/>
  <c r="BV21" i="47" s="1"/>
  <c r="BY21" i="47" s="1"/>
  <c r="BV21" i="48" s="1"/>
  <c r="BY21" i="48" s="1"/>
  <c r="BV21" i="49" s="1"/>
  <c r="BY21" i="49" s="1"/>
  <c r="BY18" i="6"/>
  <c r="BV18" i="39" s="1"/>
  <c r="BY18" i="39" s="1"/>
  <c r="BV18" i="40" s="1"/>
  <c r="BY18" i="40" s="1"/>
  <c r="BV18" i="41" s="1"/>
  <c r="BY18" i="41" s="1"/>
  <c r="BV18" i="42" s="1"/>
  <c r="BY18" i="42" s="1"/>
  <c r="BV18" i="43" s="1"/>
  <c r="BY18" i="43" s="1"/>
  <c r="BV18" i="44" s="1"/>
  <c r="BY18" i="44" s="1"/>
  <c r="BV18" i="45" s="1"/>
  <c r="BY18" i="45" s="1"/>
  <c r="BV18" i="46" s="1"/>
  <c r="BY18" i="46" s="1"/>
  <c r="BV18" i="47" s="1"/>
  <c r="BY18" i="47" s="1"/>
  <c r="BV18" i="48" s="1"/>
  <c r="BY18" i="48" s="1"/>
  <c r="BV18" i="49" s="1"/>
  <c r="BY18" i="49" s="1"/>
  <c r="AO14" i="49" l="1"/>
  <c r="AP15" i="49"/>
  <c r="AP15" i="48"/>
  <c r="AO14" i="48"/>
  <c r="AP15" i="47"/>
  <c r="AO14" i="47"/>
  <c r="AP15" i="46"/>
  <c r="AO14" i="46"/>
  <c r="AP15" i="45"/>
  <c r="AO14" i="45"/>
  <c r="AO14" i="44"/>
  <c r="AP15" i="44"/>
  <c r="AO14" i="43"/>
  <c r="AP15" i="43"/>
  <c r="AO14" i="42"/>
  <c r="AP15" i="42"/>
  <c r="AP15" i="41"/>
  <c r="AO14" i="41"/>
  <c r="AO14" i="40"/>
  <c r="AP15" i="40"/>
  <c r="AO14" i="39"/>
  <c r="AP15" i="39"/>
  <c r="BX16" i="6"/>
  <c r="BU16" i="39" s="1"/>
  <c r="BX16" i="39" s="1"/>
  <c r="BU16" i="40" s="1"/>
  <c r="BX16" i="40" s="1"/>
  <c r="BU16" i="41" s="1"/>
  <c r="BX16" i="41" s="1"/>
  <c r="BU16" i="42" s="1"/>
  <c r="BX16" i="42" s="1"/>
  <c r="BU16" i="43" s="1"/>
  <c r="BX16" i="43" s="1"/>
  <c r="BU16" i="44" s="1"/>
  <c r="BX16" i="44" s="1"/>
  <c r="BU16" i="45" s="1"/>
  <c r="BX16" i="45" s="1"/>
  <c r="BU16" i="46" s="1"/>
  <c r="BX16" i="46" s="1"/>
  <c r="BU16" i="47" s="1"/>
  <c r="BX16" i="47" s="1"/>
  <c r="BU16" i="48" s="1"/>
  <c r="BX16" i="48" s="1"/>
  <c r="BU16" i="49" s="1"/>
  <c r="BX16" i="49" s="1"/>
  <c r="BY16" i="6"/>
  <c r="BV16" i="39" s="1"/>
  <c r="BY16" i="39" s="1"/>
  <c r="BV16" i="40" s="1"/>
  <c r="BY16" i="40" s="1"/>
  <c r="BV16" i="41" s="1"/>
  <c r="BY16" i="41" s="1"/>
  <c r="BV16" i="42" s="1"/>
  <c r="BY16" i="42" s="1"/>
  <c r="BV16" i="43" s="1"/>
  <c r="BY16" i="43" s="1"/>
  <c r="BV16" i="44" s="1"/>
  <c r="BY16" i="44" s="1"/>
  <c r="BV16" i="45" s="1"/>
  <c r="BY16" i="45" s="1"/>
  <c r="BV16" i="46" s="1"/>
  <c r="BY16" i="46" s="1"/>
  <c r="BV16" i="47" s="1"/>
  <c r="BY16" i="47" s="1"/>
  <c r="BV16" i="48" s="1"/>
  <c r="BY16" i="48" s="1"/>
  <c r="BV16" i="49" s="1"/>
  <c r="BY16" i="49" s="1"/>
  <c r="BX19" i="6"/>
  <c r="BU19" i="39" s="1"/>
  <c r="BX19" i="39" s="1"/>
  <c r="BU19" i="40" s="1"/>
  <c r="BX19" i="40" s="1"/>
  <c r="BU19" i="41" s="1"/>
  <c r="BX19" i="41" s="1"/>
  <c r="BU19" i="42" s="1"/>
  <c r="BX19" i="42" s="1"/>
  <c r="BU19" i="43" s="1"/>
  <c r="BX19" i="43" s="1"/>
  <c r="BU19" i="44" s="1"/>
  <c r="BX19" i="44" s="1"/>
  <c r="BU19" i="45" s="1"/>
  <c r="BX19" i="45" s="1"/>
  <c r="BU19" i="46" s="1"/>
  <c r="BX19" i="46" s="1"/>
  <c r="BU19" i="47" s="1"/>
  <c r="BX19" i="47" s="1"/>
  <c r="BU19" i="48" s="1"/>
  <c r="BX19" i="48" s="1"/>
  <c r="BU19" i="49" s="1"/>
  <c r="BX19" i="49" s="1"/>
  <c r="BY19" i="6"/>
  <c r="BV19" i="39" s="1"/>
  <c r="BY19" i="39" s="1"/>
  <c r="BV19" i="40" s="1"/>
  <c r="BY19" i="40" s="1"/>
  <c r="BV19" i="41" s="1"/>
  <c r="BY19" i="41" s="1"/>
  <c r="BV19" i="42" s="1"/>
  <c r="BY19" i="42" s="1"/>
  <c r="BV19" i="43" s="1"/>
  <c r="BY19" i="43" s="1"/>
  <c r="BV19" i="44" s="1"/>
  <c r="BY19" i="44" s="1"/>
  <c r="BV19" i="45" s="1"/>
  <c r="BY19" i="45" s="1"/>
  <c r="BV19" i="46" s="1"/>
  <c r="BY19" i="46" s="1"/>
  <c r="BV19" i="47" s="1"/>
  <c r="BY19" i="47" s="1"/>
  <c r="BV19" i="48" s="1"/>
  <c r="BY19" i="48" s="1"/>
  <c r="BV19" i="49" s="1"/>
  <c r="BY19" i="49" s="1"/>
  <c r="BY24" i="6"/>
  <c r="BV24" i="39" s="1"/>
  <c r="BY24" i="39" s="1"/>
  <c r="BV24" i="40" s="1"/>
  <c r="BY24" i="40" s="1"/>
  <c r="BV24" i="41" s="1"/>
  <c r="BY24" i="41" s="1"/>
  <c r="BV24" i="42" s="1"/>
  <c r="BY24" i="42" s="1"/>
  <c r="BV24" i="43" s="1"/>
  <c r="BY24" i="43" s="1"/>
  <c r="BV24" i="44" s="1"/>
  <c r="BY24" i="44" s="1"/>
  <c r="BV24" i="45" s="1"/>
  <c r="BY24" i="45" s="1"/>
  <c r="BV24" i="46" s="1"/>
  <c r="BY24" i="46" s="1"/>
  <c r="BV24" i="47" s="1"/>
  <c r="BY24" i="47" s="1"/>
  <c r="BV24" i="48" s="1"/>
  <c r="BY24" i="48" s="1"/>
  <c r="BV24" i="49" s="1"/>
  <c r="BY24" i="49" s="1"/>
  <c r="BX24" i="6"/>
  <c r="BU24" i="39" s="1"/>
  <c r="BX24" i="39" s="1"/>
  <c r="BU24" i="40" s="1"/>
  <c r="BX24" i="40" s="1"/>
  <c r="BU24" i="41" s="1"/>
  <c r="BX24" i="41" s="1"/>
  <c r="BU24" i="42" s="1"/>
  <c r="BX24" i="42" s="1"/>
  <c r="BU24" i="43" s="1"/>
  <c r="BX24" i="43" s="1"/>
  <c r="BU24" i="44" s="1"/>
  <c r="BX24" i="44" s="1"/>
  <c r="BU24" i="45" s="1"/>
  <c r="BX24" i="45" s="1"/>
  <c r="BU24" i="46" s="1"/>
  <c r="BX24" i="46" s="1"/>
  <c r="BU24" i="47" s="1"/>
  <c r="BX24" i="47" s="1"/>
  <c r="BU24" i="48" s="1"/>
  <c r="BX24" i="48" s="1"/>
  <c r="BU24" i="49" s="1"/>
  <c r="BX24" i="49" s="1"/>
  <c r="AG28" i="6"/>
  <c r="AG24" i="39" s="1"/>
  <c r="AG26" i="39" s="1"/>
  <c r="AG28" i="39" s="1"/>
  <c r="AG24" i="40" s="1"/>
  <c r="AG26" i="40" s="1"/>
  <c r="AG28" i="40" s="1"/>
  <c r="AG24" i="41" s="1"/>
  <c r="AG26" i="41" s="1"/>
  <c r="AG28" i="41" s="1"/>
  <c r="AG24" i="42" s="1"/>
  <c r="AG26" i="42" s="1"/>
  <c r="AG28" i="42" s="1"/>
  <c r="AG24" i="43" s="1"/>
  <c r="AG26" i="43" s="1"/>
  <c r="AG28" i="43" s="1"/>
  <c r="AG24" i="44" s="1"/>
  <c r="AG26" i="44" s="1"/>
  <c r="AG28" i="44" s="1"/>
  <c r="AG24" i="45" s="1"/>
  <c r="AG26" i="45" s="1"/>
  <c r="AG28" i="45" s="1"/>
  <c r="AG24" i="46" s="1"/>
  <c r="AG26" i="46" s="1"/>
  <c r="AG28" i="46" s="1"/>
  <c r="AG24" i="47" s="1"/>
  <c r="AG26" i="47" s="1"/>
  <c r="AG28" i="47" s="1"/>
  <c r="AG24" i="48" s="1"/>
  <c r="AG26" i="48" s="1"/>
  <c r="AG28" i="48" s="1"/>
  <c r="AG24" i="49" s="1"/>
  <c r="AG26" i="49" s="1"/>
  <c r="AG28" i="49" s="1"/>
  <c r="AE26" i="6"/>
  <c r="AE28" i="6" s="1"/>
  <c r="AE24" i="39" s="1"/>
  <c r="AE26" i="39" s="1"/>
  <c r="AE28" i="39" s="1"/>
  <c r="AE24" i="40" s="1"/>
  <c r="AE26" i="40" s="1"/>
  <c r="AE28" i="40" s="1"/>
  <c r="AE24" i="41" s="1"/>
  <c r="AE26" i="41" s="1"/>
  <c r="AE28" i="41" s="1"/>
  <c r="AE24" i="42" s="1"/>
  <c r="AE26" i="42" s="1"/>
  <c r="AE28" i="42" s="1"/>
  <c r="AE24" i="43" s="1"/>
  <c r="AE26" i="43" s="1"/>
  <c r="AE28" i="43" s="1"/>
  <c r="AE24" i="44" s="1"/>
  <c r="AE26" i="44" s="1"/>
  <c r="AE28" i="44" s="1"/>
  <c r="AE24" i="45" s="1"/>
  <c r="AE26" i="45" s="1"/>
  <c r="AE28" i="45" s="1"/>
  <c r="AE24" i="46" s="1"/>
  <c r="AE26" i="46" s="1"/>
  <c r="AE28" i="46" s="1"/>
  <c r="AE24" i="47" s="1"/>
  <c r="AE26" i="47" s="1"/>
  <c r="AE28" i="47" s="1"/>
  <c r="AE24" i="48" s="1"/>
  <c r="AE26" i="48" s="1"/>
  <c r="AE28" i="48" s="1"/>
  <c r="AE24" i="49" s="1"/>
  <c r="AE26" i="49" s="1"/>
  <c r="AE28" i="49" s="1"/>
  <c r="AG26" i="6"/>
  <c r="AC26" i="6"/>
  <c r="AC28" i="6" s="1"/>
  <c r="AC24" i="39" s="1"/>
  <c r="AC26" i="39" s="1"/>
  <c r="AC28" i="39" s="1"/>
  <c r="AC24" i="40" s="1"/>
  <c r="AC26" i="40" s="1"/>
  <c r="AC28" i="40" s="1"/>
  <c r="AC24" i="41" s="1"/>
  <c r="AC26" i="41" s="1"/>
  <c r="AC28" i="41" s="1"/>
  <c r="AC24" i="42" s="1"/>
  <c r="AC26" i="42" s="1"/>
  <c r="AC28" i="42" s="1"/>
  <c r="AC24" i="43" s="1"/>
  <c r="AC26" i="43" s="1"/>
  <c r="AC28" i="43" s="1"/>
  <c r="AC24" i="44" s="1"/>
  <c r="AC26" i="44" s="1"/>
  <c r="AC28" i="44" s="1"/>
  <c r="AC24" i="45" s="1"/>
  <c r="AC26" i="45" s="1"/>
  <c r="AC28" i="45" s="1"/>
  <c r="AC24" i="46" s="1"/>
  <c r="AC26" i="46" s="1"/>
  <c r="AC28" i="46" s="1"/>
  <c r="AC24" i="47" s="1"/>
  <c r="AC26" i="47" s="1"/>
  <c r="AC28" i="47" s="1"/>
  <c r="AC24" i="48" s="1"/>
  <c r="AC26" i="48" s="1"/>
  <c r="AC28" i="48" s="1"/>
  <c r="AC24" i="49" s="1"/>
  <c r="AC26" i="49" s="1"/>
  <c r="AC28" i="49" s="1"/>
  <c r="AA26" i="6"/>
  <c r="AA28" i="6" s="1"/>
  <c r="AA24" i="39" s="1"/>
  <c r="AA26" i="39" s="1"/>
  <c r="AA28" i="39" s="1"/>
  <c r="AA24" i="40" s="1"/>
  <c r="AA26" i="40" s="1"/>
  <c r="AA28" i="40" s="1"/>
  <c r="AA24" i="41" s="1"/>
  <c r="AA26" i="41" s="1"/>
  <c r="AA28" i="41" s="1"/>
  <c r="AA24" i="42" s="1"/>
  <c r="AA26" i="42" s="1"/>
  <c r="AA28" i="42" s="1"/>
  <c r="AA24" i="43" s="1"/>
  <c r="AA26" i="43" s="1"/>
  <c r="AA28" i="43" s="1"/>
  <c r="AA24" i="44" s="1"/>
  <c r="AA26" i="44" s="1"/>
  <c r="AA28" i="44" s="1"/>
  <c r="AA24" i="45" s="1"/>
  <c r="AA26" i="45" s="1"/>
  <c r="AA28" i="45" s="1"/>
  <c r="AA24" i="46" s="1"/>
  <c r="AA26" i="46" s="1"/>
  <c r="AA28" i="46" s="1"/>
  <c r="AA24" i="47" s="1"/>
  <c r="AA26" i="47" s="1"/>
  <c r="AA28" i="47" s="1"/>
  <c r="AA24" i="48" s="1"/>
  <c r="AA26" i="48" s="1"/>
  <c r="AA28" i="48" s="1"/>
  <c r="AA24" i="49" s="1"/>
  <c r="AA26" i="49" s="1"/>
  <c r="AA28" i="49" s="1"/>
  <c r="Y26" i="6"/>
  <c r="Y28" i="6" s="1"/>
  <c r="Y24" i="39" s="1"/>
  <c r="Y26" i="39" s="1"/>
  <c r="Y28" i="39" s="1"/>
  <c r="Y24" i="40" s="1"/>
  <c r="Y26" i="40" s="1"/>
  <c r="Y28" i="40" s="1"/>
  <c r="Y24" i="41" s="1"/>
  <c r="Y26" i="41" s="1"/>
  <c r="Y28" i="41" s="1"/>
  <c r="Y24" i="42" s="1"/>
  <c r="Y26" i="42" s="1"/>
  <c r="Y28" i="42" s="1"/>
  <c r="Y24" i="43" s="1"/>
  <c r="Y26" i="43" s="1"/>
  <c r="Y28" i="43" s="1"/>
  <c r="Y24" i="44" s="1"/>
  <c r="Y26" i="44" s="1"/>
  <c r="Y28" i="44" s="1"/>
  <c r="Y24" i="45" s="1"/>
  <c r="Y26" i="45" s="1"/>
  <c r="Y28" i="45" s="1"/>
  <c r="Y24" i="46" s="1"/>
  <c r="Y26" i="46" s="1"/>
  <c r="Y28" i="46" s="1"/>
  <c r="Y24" i="47" s="1"/>
  <c r="Y26" i="47" s="1"/>
  <c r="Y28" i="47" s="1"/>
  <c r="Y24" i="48" s="1"/>
  <c r="Y26" i="48" s="1"/>
  <c r="Y28" i="48" s="1"/>
  <c r="Y24" i="49" s="1"/>
  <c r="Y26" i="49" s="1"/>
  <c r="Y28" i="49" s="1"/>
  <c r="T26" i="6"/>
  <c r="T28" i="6" s="1"/>
  <c r="T24" i="39" s="1"/>
  <c r="T26" i="39" s="1"/>
  <c r="T28" i="39" s="1"/>
  <c r="T24" i="40" s="1"/>
  <c r="T26" i="40" s="1"/>
  <c r="T28" i="40" s="1"/>
  <c r="T24" i="41" s="1"/>
  <c r="T26" i="41" s="1"/>
  <c r="T28" i="41" s="1"/>
  <c r="T24" i="42" s="1"/>
  <c r="T26" i="42" s="1"/>
  <c r="T28" i="42" s="1"/>
  <c r="T24" i="43" s="1"/>
  <c r="T26" i="43" s="1"/>
  <c r="T28" i="43" s="1"/>
  <c r="T24" i="44" s="1"/>
  <c r="T26" i="44" s="1"/>
  <c r="T28" i="44" s="1"/>
  <c r="T24" i="45" s="1"/>
  <c r="T26" i="45" s="1"/>
  <c r="T28" i="45" s="1"/>
  <c r="T24" i="46" s="1"/>
  <c r="T26" i="46" s="1"/>
  <c r="T28" i="46" s="1"/>
  <c r="T24" i="47" s="1"/>
  <c r="T26" i="47" s="1"/>
  <c r="T28" i="47" s="1"/>
  <c r="T24" i="48" s="1"/>
  <c r="T26" i="48" s="1"/>
  <c r="T28" i="48" s="1"/>
  <c r="T24" i="49" s="1"/>
  <c r="T26" i="49" s="1"/>
  <c r="T28" i="49" s="1"/>
  <c r="R26" i="6"/>
  <c r="R28" i="6" s="1"/>
  <c r="R24" i="39" s="1"/>
  <c r="R26" i="39" s="1"/>
  <c r="R28" i="39" s="1"/>
  <c r="R24" i="40" s="1"/>
  <c r="R26" i="40" s="1"/>
  <c r="R28" i="40" s="1"/>
  <c r="R24" i="41" s="1"/>
  <c r="R26" i="41" s="1"/>
  <c r="R28" i="41" s="1"/>
  <c r="R24" i="42" s="1"/>
  <c r="R26" i="42" s="1"/>
  <c r="R28" i="42" s="1"/>
  <c r="R24" i="43" s="1"/>
  <c r="R26" i="43" s="1"/>
  <c r="R28" i="43" s="1"/>
  <c r="R24" i="44" s="1"/>
  <c r="R26" i="44" s="1"/>
  <c r="R28" i="44" s="1"/>
  <c r="R24" i="45" s="1"/>
  <c r="R26" i="45" s="1"/>
  <c r="R28" i="45" s="1"/>
  <c r="R24" i="46" s="1"/>
  <c r="R26" i="46" s="1"/>
  <c r="R28" i="46" s="1"/>
  <c r="R24" i="47" s="1"/>
  <c r="R26" i="47" s="1"/>
  <c r="R28" i="47" s="1"/>
  <c r="R24" i="48" s="1"/>
  <c r="R26" i="48" s="1"/>
  <c r="R28" i="48" s="1"/>
  <c r="R24" i="49" s="1"/>
  <c r="R26" i="49" s="1"/>
  <c r="R28" i="49" s="1"/>
  <c r="Q26" i="6"/>
  <c r="Q28" i="6" s="1"/>
  <c r="Q24" i="39" s="1"/>
  <c r="Q26" i="39" s="1"/>
  <c r="Q28" i="39" s="1"/>
  <c r="Q24" i="40" s="1"/>
  <c r="Q26" i="40" s="1"/>
  <c r="Q28" i="40" s="1"/>
  <c r="Q24" i="41" s="1"/>
  <c r="Q26" i="41" s="1"/>
  <c r="Q28" i="41" s="1"/>
  <c r="Q24" i="42" s="1"/>
  <c r="Q26" i="42" s="1"/>
  <c r="Q28" i="42" s="1"/>
  <c r="Q24" i="43" s="1"/>
  <c r="Q26" i="43" s="1"/>
  <c r="Q28" i="43" s="1"/>
  <c r="Q24" i="44" s="1"/>
  <c r="Q26" i="44" s="1"/>
  <c r="Q28" i="44" s="1"/>
  <c r="Q24" i="45" s="1"/>
  <c r="Q26" i="45" s="1"/>
  <c r="Q28" i="45" s="1"/>
  <c r="Q24" i="46" s="1"/>
  <c r="Q26" i="46" s="1"/>
  <c r="Q28" i="46" s="1"/>
  <c r="Q24" i="47" s="1"/>
  <c r="Q26" i="47" s="1"/>
  <c r="Q28" i="47" s="1"/>
  <c r="Q24" i="48" s="1"/>
  <c r="Q26" i="48" s="1"/>
  <c r="Q28" i="48" s="1"/>
  <c r="Q24" i="49" s="1"/>
  <c r="Q26" i="49" s="1"/>
  <c r="Q28" i="49" s="1"/>
  <c r="P26" i="6"/>
  <c r="P28" i="6" s="1"/>
  <c r="P24" i="39" s="1"/>
  <c r="P26" i="39" s="1"/>
  <c r="P28" i="39" s="1"/>
  <c r="P24" i="40" s="1"/>
  <c r="P26" i="40" s="1"/>
  <c r="P28" i="40" s="1"/>
  <c r="P24" i="41" s="1"/>
  <c r="P26" i="41" s="1"/>
  <c r="P28" i="41" s="1"/>
  <c r="P24" i="42" s="1"/>
  <c r="P26" i="42" s="1"/>
  <c r="P28" i="42" s="1"/>
  <c r="P24" i="43" s="1"/>
  <c r="P26" i="43" s="1"/>
  <c r="P28" i="43" s="1"/>
  <c r="P24" i="44" s="1"/>
  <c r="P26" i="44" s="1"/>
  <c r="P28" i="44" s="1"/>
  <c r="P24" i="45" s="1"/>
  <c r="P26" i="45" s="1"/>
  <c r="P28" i="45" s="1"/>
  <c r="P24" i="46" s="1"/>
  <c r="P26" i="46" s="1"/>
  <c r="P28" i="46" s="1"/>
  <c r="P24" i="47" s="1"/>
  <c r="P26" i="47" s="1"/>
  <c r="P28" i="47" s="1"/>
  <c r="P24" i="48" s="1"/>
  <c r="P26" i="48" s="1"/>
  <c r="P28" i="48" s="1"/>
  <c r="P24" i="49" s="1"/>
  <c r="P26" i="49" s="1"/>
  <c r="P28" i="49" s="1"/>
  <c r="O26" i="6"/>
  <c r="O28" i="6" s="1"/>
  <c r="O24" i="39" s="1"/>
  <c r="O26" i="39" s="1"/>
  <c r="O28" i="39" s="1"/>
  <c r="O24" i="40" s="1"/>
  <c r="O26" i="40" s="1"/>
  <c r="O28" i="40" s="1"/>
  <c r="O24" i="41" s="1"/>
  <c r="O26" i="41" s="1"/>
  <c r="O28" i="41" s="1"/>
  <c r="O24" i="42" s="1"/>
  <c r="O26" i="42" s="1"/>
  <c r="O28" i="42" s="1"/>
  <c r="O24" i="43" s="1"/>
  <c r="O26" i="43" s="1"/>
  <c r="O28" i="43" s="1"/>
  <c r="O24" i="44" s="1"/>
  <c r="O26" i="44" s="1"/>
  <c r="O28" i="44" s="1"/>
  <c r="O24" i="45" s="1"/>
  <c r="O26" i="45" s="1"/>
  <c r="O28" i="45" s="1"/>
  <c r="O24" i="46" s="1"/>
  <c r="O26" i="46" s="1"/>
  <c r="O28" i="46" s="1"/>
  <c r="O24" i="47" s="1"/>
  <c r="O26" i="47" s="1"/>
  <c r="O28" i="47" s="1"/>
  <c r="O24" i="48" s="1"/>
  <c r="O26" i="48" s="1"/>
  <c r="O28" i="48" s="1"/>
  <c r="O24" i="49" s="1"/>
  <c r="O26" i="49" s="1"/>
  <c r="O28" i="49" s="1"/>
  <c r="M26" i="6"/>
  <c r="M28" i="6" s="1"/>
  <c r="M24" i="39" s="1"/>
  <c r="M26" i="39" s="1"/>
  <c r="M28" i="39" s="1"/>
  <c r="M24" i="40" s="1"/>
  <c r="M26" i="40" s="1"/>
  <c r="M28" i="40" s="1"/>
  <c r="M24" i="41" s="1"/>
  <c r="M26" i="41" s="1"/>
  <c r="M28" i="41" s="1"/>
  <c r="M24" i="42" s="1"/>
  <c r="M26" i="42" s="1"/>
  <c r="M28" i="42" s="1"/>
  <c r="M24" i="43" s="1"/>
  <c r="M26" i="43" s="1"/>
  <c r="M28" i="43" s="1"/>
  <c r="M24" i="44" s="1"/>
  <c r="M26" i="44" s="1"/>
  <c r="M28" i="44" s="1"/>
  <c r="M24" i="45" s="1"/>
  <c r="N26" i="6"/>
  <c r="K26" i="6"/>
  <c r="K28" i="6" s="1"/>
  <c r="K24" i="39" s="1"/>
  <c r="K26" i="39" s="1"/>
  <c r="K28" i="39" s="1"/>
  <c r="K24" i="40" s="1"/>
  <c r="K26" i="40" s="1"/>
  <c r="K28" i="40" s="1"/>
  <c r="K24" i="41" s="1"/>
  <c r="K26" i="41" s="1"/>
  <c r="K28" i="41" s="1"/>
  <c r="K24" i="42" s="1"/>
  <c r="K26" i="42" s="1"/>
  <c r="K28" i="42" s="1"/>
  <c r="K24" i="43" s="1"/>
  <c r="K26" i="43" s="1"/>
  <c r="K28" i="43" s="1"/>
  <c r="K24" i="44" s="1"/>
  <c r="K26" i="44" s="1"/>
  <c r="K28" i="44" s="1"/>
  <c r="K24" i="45" s="1"/>
  <c r="K26" i="45" s="1"/>
  <c r="K28" i="45" s="1"/>
  <c r="K24" i="46" s="1"/>
  <c r="K26" i="46" s="1"/>
  <c r="K28" i="46" s="1"/>
  <c r="K24" i="47" s="1"/>
  <c r="K26" i="47" s="1"/>
  <c r="K28" i="47" s="1"/>
  <c r="K24" i="48" s="1"/>
  <c r="K26" i="48" s="1"/>
  <c r="K28" i="48" s="1"/>
  <c r="K24" i="49" s="1"/>
  <c r="K26" i="49" s="1"/>
  <c r="K28" i="49" s="1"/>
  <c r="L26" i="6"/>
  <c r="V25" i="6"/>
  <c r="V27" i="6"/>
  <c r="V24" i="6"/>
  <c r="AB19" i="6"/>
  <c r="AB18" i="6"/>
  <c r="V19" i="6"/>
  <c r="V18" i="6"/>
  <c r="L19" i="6"/>
  <c r="L18" i="6"/>
  <c r="V5" i="6"/>
  <c r="V6" i="6"/>
  <c r="V4" i="6"/>
  <c r="N5" i="6"/>
  <c r="N6" i="6"/>
  <c r="E5" i="6"/>
  <c r="E6" i="6"/>
  <c r="E4" i="6"/>
  <c r="M26" i="45" l="1"/>
  <c r="AQ15" i="49"/>
  <c r="AP14" i="49"/>
  <c r="AQ15" i="48"/>
  <c r="AP14" i="48"/>
  <c r="AQ15" i="47"/>
  <c r="AP14" i="47"/>
  <c r="AQ15" i="46"/>
  <c r="AP14" i="46"/>
  <c r="AQ15" i="45"/>
  <c r="AP14" i="45"/>
  <c r="AQ15" i="44"/>
  <c r="AP14" i="44"/>
  <c r="AQ15" i="43"/>
  <c r="AP14" i="43"/>
  <c r="AQ15" i="42"/>
  <c r="AP14" i="42"/>
  <c r="AQ15" i="41"/>
  <c r="AP14" i="41"/>
  <c r="AQ15" i="40"/>
  <c r="AP14" i="40"/>
  <c r="AQ15" i="39"/>
  <c r="AP14" i="39"/>
  <c r="M28" i="45" l="1"/>
  <c r="M24" i="46" s="1"/>
  <c r="AR15" i="49"/>
  <c r="AQ14" i="49"/>
  <c r="AR15" i="48"/>
  <c r="AQ14" i="48"/>
  <c r="AR15" i="47"/>
  <c r="AQ14" i="47"/>
  <c r="AR15" i="46"/>
  <c r="AQ14" i="46"/>
  <c r="AR15" i="45"/>
  <c r="AQ14" i="45"/>
  <c r="AR15" i="44"/>
  <c r="AQ14" i="44"/>
  <c r="AR15" i="43"/>
  <c r="AQ14" i="43"/>
  <c r="AR15" i="42"/>
  <c r="AQ14" i="42"/>
  <c r="AR15" i="41"/>
  <c r="AQ14" i="41"/>
  <c r="AR15" i="40"/>
  <c r="AQ14" i="40"/>
  <c r="AR15" i="39"/>
  <c r="AQ14" i="39"/>
  <c r="AB4" i="6"/>
  <c r="AZ13" i="6" s="1"/>
  <c r="AL15" i="6" s="1"/>
  <c r="J26" i="6"/>
  <c r="I26" i="6"/>
  <c r="I28" i="6" s="1"/>
  <c r="I24" i="39" s="1"/>
  <c r="I26" i="39" s="1"/>
  <c r="I28" i="39" s="1"/>
  <c r="I24" i="40" s="1"/>
  <c r="I26" i="40" s="1"/>
  <c r="I28" i="40" s="1"/>
  <c r="I24" i="41" s="1"/>
  <c r="I26" i="41" s="1"/>
  <c r="I28" i="41" s="1"/>
  <c r="I24" i="42" s="1"/>
  <c r="I26" i="42" s="1"/>
  <c r="I28" i="42" s="1"/>
  <c r="I24" i="43" s="1"/>
  <c r="I26" i="43" s="1"/>
  <c r="I28" i="43" s="1"/>
  <c r="I24" i="44" s="1"/>
  <c r="I26" i="44" s="1"/>
  <c r="I28" i="44" s="1"/>
  <c r="I24" i="45" s="1"/>
  <c r="I26" i="45" s="1"/>
  <c r="I28" i="45" s="1"/>
  <c r="I24" i="46" s="1"/>
  <c r="I26" i="46" s="1"/>
  <c r="I28" i="46" s="1"/>
  <c r="I24" i="47" s="1"/>
  <c r="I26" i="47" s="1"/>
  <c r="I28" i="47" s="1"/>
  <c r="I24" i="48" s="1"/>
  <c r="I26" i="48" s="1"/>
  <c r="I28" i="48" s="1"/>
  <c r="I24" i="49" s="1"/>
  <c r="I26" i="49" s="1"/>
  <c r="I28" i="49" s="1"/>
  <c r="H26" i="6"/>
  <c r="H28" i="6" s="1"/>
  <c r="H24" i="39" s="1"/>
  <c r="H26" i="39" s="1"/>
  <c r="H28" i="39" s="1"/>
  <c r="H24" i="40" s="1"/>
  <c r="H26" i="40" s="1"/>
  <c r="H28" i="40" s="1"/>
  <c r="H24" i="41" s="1"/>
  <c r="H26" i="41" s="1"/>
  <c r="H28" i="41" s="1"/>
  <c r="H24" i="42" s="1"/>
  <c r="H26" i="42" s="1"/>
  <c r="H28" i="42" s="1"/>
  <c r="H24" i="43" s="1"/>
  <c r="H26" i="43" s="1"/>
  <c r="H28" i="43" s="1"/>
  <c r="H24" i="44" s="1"/>
  <c r="H26" i="44" s="1"/>
  <c r="H28" i="44" s="1"/>
  <c r="H24" i="45" s="1"/>
  <c r="H26" i="45" s="1"/>
  <c r="H28" i="45" s="1"/>
  <c r="H24" i="46" s="1"/>
  <c r="H26" i="46" s="1"/>
  <c r="H28" i="46" s="1"/>
  <c r="H24" i="47" s="1"/>
  <c r="H26" i="47" s="1"/>
  <c r="H28" i="47" s="1"/>
  <c r="H24" i="48" s="1"/>
  <c r="H26" i="48" s="1"/>
  <c r="H28" i="48" s="1"/>
  <c r="H24" i="49" s="1"/>
  <c r="H26" i="49" s="1"/>
  <c r="H28" i="49" s="1"/>
  <c r="G26" i="6"/>
  <c r="F26" i="6"/>
  <c r="F28" i="6" s="1"/>
  <c r="F24" i="39" s="1"/>
  <c r="F26" i="39" s="1"/>
  <c r="F28" i="39" s="1"/>
  <c r="F24" i="40" s="1"/>
  <c r="F26" i="40" s="1"/>
  <c r="F28" i="40" s="1"/>
  <c r="F24" i="41" s="1"/>
  <c r="F26" i="41" s="1"/>
  <c r="F28" i="41" s="1"/>
  <c r="F24" i="42" s="1"/>
  <c r="F26" i="42" s="1"/>
  <c r="F28" i="42" s="1"/>
  <c r="F24" i="43" s="1"/>
  <c r="F26" i="43" s="1"/>
  <c r="F28" i="43" s="1"/>
  <c r="F24" i="44" s="1"/>
  <c r="F26" i="44" s="1"/>
  <c r="F28" i="44" s="1"/>
  <c r="F24" i="45" s="1"/>
  <c r="F26" i="45" s="1"/>
  <c r="F28" i="45" s="1"/>
  <c r="F24" i="46" s="1"/>
  <c r="F26" i="46" s="1"/>
  <c r="F28" i="46" s="1"/>
  <c r="F24" i="47" s="1"/>
  <c r="F26" i="47" s="1"/>
  <c r="F28" i="47" s="1"/>
  <c r="F24" i="48" s="1"/>
  <c r="F26" i="48" s="1"/>
  <c r="F28" i="48" s="1"/>
  <c r="F24" i="49" s="1"/>
  <c r="F26" i="49" s="1"/>
  <c r="F28" i="49" s="1"/>
  <c r="D26" i="6"/>
  <c r="B28" i="6"/>
  <c r="B24" i="39" s="1"/>
  <c r="B18" i="6"/>
  <c r="BY4" i="6"/>
  <c r="BX4" i="6"/>
  <c r="BW4" i="6"/>
  <c r="BU4" i="6"/>
  <c r="BT4" i="6"/>
  <c r="BS4" i="6"/>
  <c r="BR4" i="6"/>
  <c r="BP4" i="6"/>
  <c r="BN4" i="6"/>
  <c r="BJ4" i="6"/>
  <c r="BH4" i="6"/>
  <c r="BF4" i="6"/>
  <c r="BD4" i="6"/>
  <c r="BB4" i="6"/>
  <c r="AZ4" i="6"/>
  <c r="AU4" i="6"/>
  <c r="A2" i="6"/>
  <c r="B26" i="39" l="1"/>
  <c r="M26" i="46"/>
  <c r="AR14" i="49"/>
  <c r="AS15" i="49"/>
  <c r="AR14" i="48"/>
  <c r="AS15" i="48"/>
  <c r="AR14" i="47"/>
  <c r="AS15" i="47"/>
  <c r="AR14" i="46"/>
  <c r="AS15" i="46"/>
  <c r="AR14" i="45"/>
  <c r="AS15" i="45"/>
  <c r="AR14" i="44"/>
  <c r="AS15" i="44"/>
  <c r="AR14" i="43"/>
  <c r="AS15" i="43"/>
  <c r="AR14" i="42"/>
  <c r="AS15" i="42"/>
  <c r="AR14" i="41"/>
  <c r="AS15" i="41"/>
  <c r="AR14" i="40"/>
  <c r="AS15" i="40"/>
  <c r="AR14" i="39"/>
  <c r="AS15" i="39"/>
  <c r="D28" i="6"/>
  <c r="D24" i="39" s="1"/>
  <c r="D26" i="39" s="1"/>
  <c r="D28" i="39" s="1"/>
  <c r="D24" i="40" s="1"/>
  <c r="D26" i="40" s="1"/>
  <c r="D28" i="40" s="1"/>
  <c r="D24" i="41" s="1"/>
  <c r="D26" i="41" s="1"/>
  <c r="D28" i="41" s="1"/>
  <c r="D24" i="42" s="1"/>
  <c r="D26" i="42" s="1"/>
  <c r="D28" i="42" s="1"/>
  <c r="D24" i="43" s="1"/>
  <c r="D26" i="43" s="1"/>
  <c r="D28" i="43" s="1"/>
  <c r="D24" i="44" s="1"/>
  <c r="D26" i="44" s="1"/>
  <c r="D28" i="44" s="1"/>
  <c r="D24" i="45" s="1"/>
  <c r="D26" i="45" s="1"/>
  <c r="D28" i="45" s="1"/>
  <c r="D24" i="46" s="1"/>
  <c r="D26" i="46" s="1"/>
  <c r="D28" i="46" s="1"/>
  <c r="D24" i="47" s="1"/>
  <c r="D26" i="47" s="1"/>
  <c r="D28" i="47" s="1"/>
  <c r="D24" i="48" s="1"/>
  <c r="D26" i="48" s="1"/>
  <c r="D28" i="48" s="1"/>
  <c r="D24" i="49" s="1"/>
  <c r="D26" i="49" s="1"/>
  <c r="D28" i="49" s="1"/>
  <c r="V26" i="6"/>
  <c r="V28" i="6" s="1"/>
  <c r="AL14" i="6"/>
  <c r="BK13" i="6"/>
  <c r="AM15" i="6" s="1"/>
  <c r="AN15" i="6" s="1"/>
  <c r="AO15" i="6" s="1"/>
  <c r="AP15" i="6" s="1"/>
  <c r="AQ15" i="6" s="1"/>
  <c r="AR15" i="6" s="1"/>
  <c r="AS15" i="6" s="1"/>
  <c r="AT15" i="6" s="1"/>
  <c r="AU15" i="6" s="1"/>
  <c r="AV15" i="6" s="1"/>
  <c r="AW15" i="6" s="1"/>
  <c r="AX15" i="6" s="1"/>
  <c r="AY15" i="6" s="1"/>
  <c r="AZ15" i="6" s="1"/>
  <c r="BA15" i="6" s="1"/>
  <c r="BB15" i="6" s="1"/>
  <c r="BC15" i="6" s="1"/>
  <c r="BD15" i="6" s="1"/>
  <c r="BE15" i="6" s="1"/>
  <c r="BF15" i="6" s="1"/>
  <c r="BG15" i="6" s="1"/>
  <c r="BH15" i="6" s="1"/>
  <c r="BI15" i="6" s="1"/>
  <c r="BJ15" i="6" s="1"/>
  <c r="BK15" i="6" s="1"/>
  <c r="BL15" i="6" s="1"/>
  <c r="BM15" i="6" s="1"/>
  <c r="BN15" i="6" s="1"/>
  <c r="BO15" i="6" s="1"/>
  <c r="BP15" i="6" s="1"/>
  <c r="V24" i="39" l="1"/>
  <c r="B28" i="39"/>
  <c r="V26" i="39"/>
  <c r="M28" i="46"/>
  <c r="M24" i="47" s="1"/>
  <c r="AT15" i="49"/>
  <c r="AS14" i="49"/>
  <c r="AS14" i="48"/>
  <c r="AT15" i="48"/>
  <c r="AS14" i="47"/>
  <c r="AT15" i="47"/>
  <c r="AT15" i="46"/>
  <c r="AS14" i="46"/>
  <c r="AT15" i="45"/>
  <c r="AS14" i="45"/>
  <c r="AT15" i="44"/>
  <c r="AS14" i="44"/>
  <c r="AT15" i="43"/>
  <c r="AS14" i="43"/>
  <c r="AT15" i="42"/>
  <c r="AS14" i="42"/>
  <c r="AS14" i="41"/>
  <c r="AT15" i="41"/>
  <c r="AS14" i="40"/>
  <c r="AT15" i="40"/>
  <c r="AS14" i="39"/>
  <c r="AT15" i="39"/>
  <c r="AM14" i="6"/>
  <c r="B24" i="40" l="1"/>
  <c r="V28" i="39"/>
  <c r="M26" i="47"/>
  <c r="AU15" i="49"/>
  <c r="AT14" i="49"/>
  <c r="AU15" i="48"/>
  <c r="AT14" i="48"/>
  <c r="AU15" i="47"/>
  <c r="AT14" i="47"/>
  <c r="AU15" i="46"/>
  <c r="AT14" i="46"/>
  <c r="AU15" i="45"/>
  <c r="AT14" i="45"/>
  <c r="AU15" i="44"/>
  <c r="AT14" i="44"/>
  <c r="AU15" i="43"/>
  <c r="AT14" i="43"/>
  <c r="AU15" i="42"/>
  <c r="AT14" i="42"/>
  <c r="AU15" i="41"/>
  <c r="AT14" i="41"/>
  <c r="AU15" i="40"/>
  <c r="AT14" i="40"/>
  <c r="AU15" i="39"/>
  <c r="AT14" i="39"/>
  <c r="AN14" i="6"/>
  <c r="A2" i="1"/>
  <c r="B26" i="40" l="1"/>
  <c r="V24" i="40"/>
  <c r="M28" i="47"/>
  <c r="M24" i="48" s="1"/>
  <c r="AV15" i="49"/>
  <c r="AU14" i="49"/>
  <c r="AV15" i="48"/>
  <c r="AU14" i="48"/>
  <c r="AV15" i="47"/>
  <c r="AU14" i="47"/>
  <c r="AV15" i="46"/>
  <c r="AU14" i="46"/>
  <c r="AV15" i="45"/>
  <c r="AU14" i="45"/>
  <c r="AV15" i="44"/>
  <c r="AU14" i="44"/>
  <c r="AV15" i="43"/>
  <c r="AU14" i="43"/>
  <c r="AV15" i="42"/>
  <c r="AU14" i="42"/>
  <c r="AV15" i="41"/>
  <c r="AU14" i="41"/>
  <c r="AV15" i="40"/>
  <c r="AU14" i="40"/>
  <c r="AV15" i="39"/>
  <c r="AU14" i="39"/>
  <c r="AO14" i="6"/>
  <c r="AB32" i="4"/>
  <c r="N32" i="4"/>
  <c r="BC30" i="1"/>
  <c r="AO30" i="1"/>
  <c r="Q5" i="1"/>
  <c r="Q6" i="1"/>
  <c r="Q4" i="1"/>
  <c r="J5" i="1"/>
  <c r="J6" i="1"/>
  <c r="J4" i="1"/>
  <c r="D5" i="1"/>
  <c r="D6" i="1"/>
  <c r="D4" i="1"/>
  <c r="Q19" i="1"/>
  <c r="L19" i="1"/>
  <c r="I19" i="1"/>
  <c r="Q18" i="1"/>
  <c r="L18" i="1"/>
  <c r="G18" i="1"/>
  <c r="B18" i="1"/>
  <c r="BK17" i="1"/>
  <c r="BL17" i="1" s="1"/>
  <c r="BK18" i="1"/>
  <c r="BL18" i="1" s="1"/>
  <c r="BK19" i="1"/>
  <c r="BL19" i="1"/>
  <c r="BM19" i="1" s="1"/>
  <c r="BK20" i="1"/>
  <c r="BL20" i="1" s="1"/>
  <c r="BM20" i="1" s="1"/>
  <c r="BK21" i="1"/>
  <c r="BL21" i="1" s="1"/>
  <c r="BK22" i="1"/>
  <c r="BL22" i="1" s="1"/>
  <c r="BK23" i="1"/>
  <c r="BL23" i="1"/>
  <c r="BM23" i="1" s="1"/>
  <c r="BK24" i="1"/>
  <c r="BL24" i="1" s="1"/>
  <c r="BM24" i="1" s="1"/>
  <c r="BK16" i="1"/>
  <c r="AD17" i="1"/>
  <c r="AD18" i="1"/>
  <c r="AD19" i="1"/>
  <c r="AD20" i="1"/>
  <c r="AD21" i="1"/>
  <c r="AD22" i="1"/>
  <c r="AD23" i="1"/>
  <c r="AD24" i="1"/>
  <c r="AD16" i="1"/>
  <c r="BP5" i="1"/>
  <c r="BQ5" i="1"/>
  <c r="BR5" i="1"/>
  <c r="BS5" i="1"/>
  <c r="BP6" i="1"/>
  <c r="BQ6" i="1"/>
  <c r="BR6" i="1"/>
  <c r="BS6" i="1"/>
  <c r="BP7" i="1"/>
  <c r="BQ7" i="1"/>
  <c r="BR7" i="1"/>
  <c r="BS7" i="1"/>
  <c r="BP8" i="1"/>
  <c r="BQ8" i="1"/>
  <c r="BR8" i="1"/>
  <c r="BS8" i="1"/>
  <c r="BP9" i="1"/>
  <c r="BQ9" i="1"/>
  <c r="BR9" i="1"/>
  <c r="BS9" i="1"/>
  <c r="BP10" i="1"/>
  <c r="BQ10" i="1"/>
  <c r="BR10" i="1"/>
  <c r="BS10" i="1"/>
  <c r="BP11" i="1"/>
  <c r="BQ11" i="1"/>
  <c r="BR11" i="1"/>
  <c r="BS11" i="1"/>
  <c r="BP12" i="1"/>
  <c r="BQ12" i="1"/>
  <c r="BR12" i="1"/>
  <c r="BS12" i="1"/>
  <c r="BK5" i="1"/>
  <c r="BL5" i="1"/>
  <c r="BM5" i="1"/>
  <c r="BN5" i="1"/>
  <c r="BO5" i="1"/>
  <c r="BK6" i="1"/>
  <c r="BL6" i="1"/>
  <c r="BM6" i="1"/>
  <c r="BN6" i="1"/>
  <c r="BO6" i="1"/>
  <c r="BK7" i="1"/>
  <c r="BL7" i="1"/>
  <c r="BM7" i="1"/>
  <c r="BN7" i="1"/>
  <c r="BO7" i="1"/>
  <c r="BK8" i="1"/>
  <c r="BL8" i="1"/>
  <c r="BM8" i="1"/>
  <c r="BN8" i="1"/>
  <c r="BO8" i="1"/>
  <c r="BK9" i="1"/>
  <c r="BL9" i="1"/>
  <c r="BM9" i="1"/>
  <c r="BN9" i="1"/>
  <c r="BO9" i="1"/>
  <c r="BK10" i="1"/>
  <c r="BL10" i="1"/>
  <c r="BM10" i="1"/>
  <c r="BN10" i="1"/>
  <c r="BO10" i="1"/>
  <c r="BK11" i="1"/>
  <c r="BL11" i="1"/>
  <c r="BM11" i="1"/>
  <c r="BN11" i="1"/>
  <c r="BO11" i="1"/>
  <c r="BK12" i="1"/>
  <c r="BL12" i="1"/>
  <c r="BM12" i="1"/>
  <c r="BN12" i="1"/>
  <c r="BO12" i="1"/>
  <c r="BI5" i="1"/>
  <c r="BJ5" i="1"/>
  <c r="BI6" i="1"/>
  <c r="BJ6" i="1"/>
  <c r="BI7" i="1"/>
  <c r="BJ7" i="1"/>
  <c r="BI8" i="1"/>
  <c r="BJ8" i="1"/>
  <c r="BI9" i="1"/>
  <c r="BJ9" i="1"/>
  <c r="BI10" i="1"/>
  <c r="BJ10" i="1"/>
  <c r="BI11" i="1"/>
  <c r="BJ11" i="1"/>
  <c r="BI12" i="1"/>
  <c r="BJ12" i="1"/>
  <c r="BG5" i="1"/>
  <c r="BH5" i="1"/>
  <c r="BG6" i="1"/>
  <c r="BH6" i="1"/>
  <c r="BG7" i="1"/>
  <c r="BH7" i="1"/>
  <c r="BG8" i="1"/>
  <c r="BH8" i="1"/>
  <c r="BG9" i="1"/>
  <c r="BH9" i="1"/>
  <c r="BG10" i="1"/>
  <c r="BH10" i="1"/>
  <c r="BG11" i="1"/>
  <c r="BH11" i="1"/>
  <c r="BG12" i="1"/>
  <c r="BH12" i="1"/>
  <c r="BE5" i="1"/>
  <c r="BF5" i="1"/>
  <c r="BE6" i="1"/>
  <c r="BF6" i="1"/>
  <c r="BE7" i="1"/>
  <c r="BF7" i="1"/>
  <c r="BE8" i="1"/>
  <c r="BF8" i="1"/>
  <c r="BE9" i="1"/>
  <c r="BF9" i="1"/>
  <c r="BE10" i="1"/>
  <c r="BF10" i="1"/>
  <c r="BE11" i="1"/>
  <c r="BF11" i="1"/>
  <c r="BE12" i="1"/>
  <c r="BF12" i="1"/>
  <c r="BC5" i="1"/>
  <c r="BD5" i="1"/>
  <c r="BC6" i="1"/>
  <c r="BD6" i="1"/>
  <c r="BC7" i="1"/>
  <c r="BD7" i="1"/>
  <c r="BC8" i="1"/>
  <c r="BD8" i="1"/>
  <c r="BC9" i="1"/>
  <c r="BD9" i="1"/>
  <c r="BC10" i="1"/>
  <c r="BD10" i="1"/>
  <c r="BC11" i="1"/>
  <c r="BD11" i="1"/>
  <c r="BC12" i="1"/>
  <c r="BD12" i="1"/>
  <c r="BA5" i="1"/>
  <c r="BB5" i="1"/>
  <c r="BA6" i="1"/>
  <c r="BB6" i="1"/>
  <c r="BA7" i="1"/>
  <c r="BB7" i="1"/>
  <c r="BA8" i="1"/>
  <c r="BB8" i="1"/>
  <c r="BA9" i="1"/>
  <c r="BB9" i="1"/>
  <c r="BA10" i="1"/>
  <c r="BB10" i="1"/>
  <c r="BA11" i="1"/>
  <c r="BB11" i="1"/>
  <c r="BA12" i="1"/>
  <c r="BB12" i="1"/>
  <c r="AY5" i="1"/>
  <c r="AZ5" i="1"/>
  <c r="AY6" i="1"/>
  <c r="AZ6" i="1"/>
  <c r="AY7" i="1"/>
  <c r="AZ7" i="1"/>
  <c r="AY8" i="1"/>
  <c r="AZ8" i="1"/>
  <c r="AY9" i="1"/>
  <c r="AZ9" i="1"/>
  <c r="AY10" i="1"/>
  <c r="AZ10" i="1"/>
  <c r="AY11" i="1"/>
  <c r="AZ11" i="1"/>
  <c r="AY12" i="1"/>
  <c r="AZ12" i="1"/>
  <c r="AW5" i="1"/>
  <c r="AX5" i="1"/>
  <c r="AW6" i="1"/>
  <c r="AX6" i="1"/>
  <c r="AW7" i="1"/>
  <c r="AX7" i="1"/>
  <c r="AW8" i="1"/>
  <c r="AX8" i="1"/>
  <c r="AW9" i="1"/>
  <c r="AX9" i="1"/>
  <c r="AW10" i="1"/>
  <c r="AX10" i="1"/>
  <c r="AW11" i="1"/>
  <c r="AX11" i="1"/>
  <c r="AW12" i="1"/>
  <c r="AX12" i="1"/>
  <c r="AU5" i="1"/>
  <c r="AV5" i="1"/>
  <c r="AU6" i="1"/>
  <c r="AV6" i="1"/>
  <c r="AU7" i="1"/>
  <c r="AV7" i="1"/>
  <c r="AU8" i="1"/>
  <c r="AV8" i="1"/>
  <c r="AU9" i="1"/>
  <c r="AV9" i="1"/>
  <c r="AU10" i="1"/>
  <c r="AV10" i="1"/>
  <c r="AU11" i="1"/>
  <c r="AV11" i="1"/>
  <c r="AU12" i="1"/>
  <c r="AV12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P5" i="1"/>
  <c r="AP6" i="1"/>
  <c r="AP7" i="1"/>
  <c r="AP8" i="1"/>
  <c r="AP9" i="1"/>
  <c r="AP10" i="1"/>
  <c r="AP11" i="1"/>
  <c r="AP12" i="1"/>
  <c r="AN5" i="1"/>
  <c r="AO5" i="1"/>
  <c r="AN6" i="1"/>
  <c r="AO6" i="1"/>
  <c r="AN7" i="1"/>
  <c r="AO7" i="1"/>
  <c r="AN8" i="1"/>
  <c r="AO8" i="1"/>
  <c r="AN9" i="1"/>
  <c r="AO9" i="1"/>
  <c r="AN10" i="1"/>
  <c r="AO10" i="1"/>
  <c r="AN11" i="1"/>
  <c r="AO11" i="1"/>
  <c r="AN12" i="1"/>
  <c r="AO12" i="1"/>
  <c r="BP4" i="1"/>
  <c r="BK4" i="1"/>
  <c r="BI4" i="1"/>
  <c r="BG4" i="1"/>
  <c r="BE4" i="1"/>
  <c r="BC4" i="1"/>
  <c r="BA4" i="1"/>
  <c r="AY4" i="1"/>
  <c r="AZ4" i="1"/>
  <c r="AW4" i="1"/>
  <c r="AU4" i="1"/>
  <c r="AV4" i="1"/>
  <c r="AS4" i="1"/>
  <c r="AP4" i="1"/>
  <c r="AN4" i="1"/>
  <c r="BO4" i="1"/>
  <c r="BN4" i="1"/>
  <c r="BM4" i="1"/>
  <c r="BL4" i="1"/>
  <c r="BJ4" i="1"/>
  <c r="BH4" i="1"/>
  <c r="BF4" i="1"/>
  <c r="BD4" i="1"/>
  <c r="BB4" i="1"/>
  <c r="AX4" i="1"/>
  <c r="AT4" i="1"/>
  <c r="AO4" i="1"/>
  <c r="BS4" i="1"/>
  <c r="BR4" i="1"/>
  <c r="BQ4" i="1"/>
  <c r="AG12" i="1"/>
  <c r="AI11" i="1"/>
  <c r="AK10" i="1"/>
  <c r="AG9" i="1"/>
  <c r="AG8" i="1"/>
  <c r="AI7" i="1"/>
  <c r="AK6" i="1"/>
  <c r="AK5" i="1"/>
  <c r="AG5" i="1"/>
  <c r="AK4" i="1"/>
  <c r="AI4" i="1"/>
  <c r="AG4" i="1"/>
  <c r="A22" i="4"/>
  <c r="A23" i="4" s="1"/>
  <c r="A24" i="4" s="1"/>
  <c r="A25" i="4" s="1"/>
  <c r="A26" i="4" s="1"/>
  <c r="A27" i="4" s="1"/>
  <c r="A28" i="4" s="1"/>
  <c r="BM16" i="1" l="1"/>
  <c r="BL16" i="1"/>
  <c r="AU30" i="49"/>
  <c r="AU30" i="48"/>
  <c r="AU30" i="47"/>
  <c r="AU30" i="46"/>
  <c r="AU30" i="45"/>
  <c r="AU30" i="44"/>
  <c r="AU30" i="43"/>
  <c r="AU30" i="42"/>
  <c r="AU30" i="41"/>
  <c r="AU30" i="40"/>
  <c r="AU30" i="39"/>
  <c r="AU30" i="6"/>
  <c r="BM21" i="1"/>
  <c r="BM17" i="1"/>
  <c r="BI30" i="49"/>
  <c r="BI30" i="48"/>
  <c r="BI30" i="47"/>
  <c r="BI30" i="46"/>
  <c r="BI30" i="45"/>
  <c r="BI30" i="44"/>
  <c r="BI30" i="43"/>
  <c r="BI30" i="42"/>
  <c r="BI30" i="41"/>
  <c r="BI30" i="40"/>
  <c r="BI30" i="39"/>
  <c r="BI30" i="6"/>
  <c r="B28" i="40"/>
  <c r="B24" i="41" s="1"/>
  <c r="V26" i="40"/>
  <c r="V28" i="40" s="1"/>
  <c r="M26" i="48"/>
  <c r="AV14" i="49"/>
  <c r="AW15" i="49"/>
  <c r="AV14" i="48"/>
  <c r="AW15" i="48"/>
  <c r="AV14" i="47"/>
  <c r="AW15" i="47"/>
  <c r="AV14" i="46"/>
  <c r="AW15" i="46"/>
  <c r="AV14" i="45"/>
  <c r="AW15" i="45"/>
  <c r="AV14" i="44"/>
  <c r="AW15" i="44"/>
  <c r="AV14" i="43"/>
  <c r="AW15" i="43"/>
  <c r="AV14" i="42"/>
  <c r="AW15" i="42"/>
  <c r="AV14" i="41"/>
  <c r="AW15" i="41"/>
  <c r="AV14" i="40"/>
  <c r="AW15" i="40"/>
  <c r="AV14" i="39"/>
  <c r="AW15" i="39"/>
  <c r="AP14" i="6"/>
  <c r="BM22" i="1"/>
  <c r="BM18" i="1"/>
  <c r="AK12" i="1"/>
  <c r="AI12" i="1"/>
  <c r="AG11" i="1"/>
  <c r="AK11" i="1"/>
  <c r="AI10" i="1"/>
  <c r="AG10" i="1"/>
  <c r="AK9" i="1"/>
  <c r="AI9" i="1"/>
  <c r="AI8" i="1"/>
  <c r="AK8" i="1"/>
  <c r="AK7" i="1"/>
  <c r="AG7" i="1"/>
  <c r="AG6" i="1"/>
  <c r="AI6" i="1"/>
  <c r="AI5" i="1"/>
  <c r="B26" i="41" l="1"/>
  <c r="V24" i="41"/>
  <c r="M28" i="48"/>
  <c r="M24" i="49" s="1"/>
  <c r="AX15" i="49"/>
  <c r="AW14" i="49"/>
  <c r="AX15" i="48"/>
  <c r="AW14" i="48"/>
  <c r="AX15" i="47"/>
  <c r="AW14" i="47"/>
  <c r="AX15" i="46"/>
  <c r="AW14" i="46"/>
  <c r="AX15" i="45"/>
  <c r="AW14" i="45"/>
  <c r="AX15" i="44"/>
  <c r="AW14" i="44"/>
  <c r="AW14" i="43"/>
  <c r="AX15" i="43"/>
  <c r="AW14" i="42"/>
  <c r="AX15" i="42"/>
  <c r="AX15" i="41"/>
  <c r="AW14" i="41"/>
  <c r="AW14" i="40"/>
  <c r="AX15" i="40"/>
  <c r="AW14" i="39"/>
  <c r="AX15" i="39"/>
  <c r="AQ14" i="6"/>
  <c r="B15" i="5"/>
  <c r="A15" i="5" s="1"/>
  <c r="B16" i="5"/>
  <c r="A16" i="5" s="1"/>
  <c r="B17" i="5"/>
  <c r="A17" i="5" s="1"/>
  <c r="B18" i="5"/>
  <c r="A18" i="5" s="1"/>
  <c r="B19" i="5"/>
  <c r="A19" i="5" s="1"/>
  <c r="B20" i="5"/>
  <c r="A20" i="5" s="1"/>
  <c r="B21" i="5"/>
  <c r="A21" i="5" s="1"/>
  <c r="B22" i="5"/>
  <c r="A22" i="5" s="1"/>
  <c r="B23" i="5"/>
  <c r="A23" i="5" s="1"/>
  <c r="B24" i="5"/>
  <c r="A24" i="5" s="1"/>
  <c r="B25" i="5"/>
  <c r="A25" i="5" s="1"/>
  <c r="B26" i="5"/>
  <c r="A26" i="5" s="1"/>
  <c r="B27" i="5"/>
  <c r="A27" i="5" s="1"/>
  <c r="B28" i="5"/>
  <c r="A28" i="5" s="1"/>
  <c r="B29" i="5"/>
  <c r="A29" i="5" s="1"/>
  <c r="B30" i="5"/>
  <c r="A30" i="5" s="1"/>
  <c r="B31" i="5"/>
  <c r="A31" i="5" s="1"/>
  <c r="B32" i="5"/>
  <c r="A32" i="5" s="1"/>
  <c r="B33" i="5"/>
  <c r="A33" i="5" s="1"/>
  <c r="B34" i="5"/>
  <c r="A34" i="5" s="1"/>
  <c r="B35" i="5"/>
  <c r="A35" i="5" s="1"/>
  <c r="B36" i="5"/>
  <c r="A36" i="5" s="1"/>
  <c r="B37" i="5"/>
  <c r="A37" i="5" s="1"/>
  <c r="B38" i="5"/>
  <c r="A38" i="5" s="1"/>
  <c r="B39" i="5"/>
  <c r="A39" i="5" s="1"/>
  <c r="B40" i="5"/>
  <c r="A40" i="5" s="1"/>
  <c r="B41" i="5"/>
  <c r="A41" i="5" s="1"/>
  <c r="B42" i="5"/>
  <c r="A42" i="5" s="1"/>
  <c r="B43" i="5"/>
  <c r="A43" i="5" s="1"/>
  <c r="B44" i="5"/>
  <c r="A44" i="5" s="1"/>
  <c r="B45" i="5"/>
  <c r="A45" i="5" s="1"/>
  <c r="B46" i="5"/>
  <c r="A46" i="5" s="1"/>
  <c r="B47" i="5"/>
  <c r="A47" i="5" s="1"/>
  <c r="B48" i="5"/>
  <c r="A48" i="5" s="1"/>
  <c r="B49" i="5"/>
  <c r="A49" i="5" s="1"/>
  <c r="B50" i="5"/>
  <c r="A50" i="5" s="1"/>
  <c r="B51" i="5"/>
  <c r="A51" i="5" s="1"/>
  <c r="B52" i="5"/>
  <c r="A52" i="5" s="1"/>
  <c r="B53" i="5"/>
  <c r="A53" i="5" s="1"/>
  <c r="B54" i="5"/>
  <c r="A54" i="5" s="1"/>
  <c r="B55" i="5"/>
  <c r="A55" i="5" s="1"/>
  <c r="B56" i="5"/>
  <c r="A56" i="5" s="1"/>
  <c r="B57" i="5"/>
  <c r="A57" i="5" s="1"/>
  <c r="B58" i="5"/>
  <c r="A58" i="5" s="1"/>
  <c r="B59" i="5"/>
  <c r="A59" i="5" s="1"/>
  <c r="B60" i="5"/>
  <c r="A60" i="5" s="1"/>
  <c r="B61" i="5"/>
  <c r="A61" i="5" s="1"/>
  <c r="B62" i="5"/>
  <c r="A62" i="5" s="1"/>
  <c r="B63" i="5"/>
  <c r="A63" i="5" s="1"/>
  <c r="B64" i="5"/>
  <c r="A64" i="5" s="1"/>
  <c r="B65" i="5"/>
  <c r="A65" i="5" s="1"/>
  <c r="B66" i="5"/>
  <c r="A66" i="5" s="1"/>
  <c r="B67" i="5"/>
  <c r="A67" i="5" s="1"/>
  <c r="B68" i="5"/>
  <c r="A68" i="5" s="1"/>
  <c r="B69" i="5"/>
  <c r="A69" i="5" s="1"/>
  <c r="B70" i="5"/>
  <c r="A70" i="5" s="1"/>
  <c r="B71" i="5"/>
  <c r="A71" i="5" s="1"/>
  <c r="B72" i="5"/>
  <c r="A72" i="5" s="1"/>
  <c r="B73" i="5"/>
  <c r="A73" i="5" s="1"/>
  <c r="B74" i="5"/>
  <c r="A74" i="5" s="1"/>
  <c r="B75" i="5"/>
  <c r="A75" i="5" s="1"/>
  <c r="B76" i="5"/>
  <c r="A76" i="5" s="1"/>
  <c r="B77" i="5"/>
  <c r="A77" i="5" s="1"/>
  <c r="B78" i="5"/>
  <c r="A78" i="5" s="1"/>
  <c r="B79" i="5"/>
  <c r="A79" i="5" s="1"/>
  <c r="B80" i="5"/>
  <c r="A80" i="5" s="1"/>
  <c r="B81" i="5"/>
  <c r="A81" i="5" s="1"/>
  <c r="B82" i="5"/>
  <c r="A82" i="5" s="1"/>
  <c r="B83" i="5"/>
  <c r="A83" i="5" s="1"/>
  <c r="B84" i="5"/>
  <c r="A84" i="5" s="1"/>
  <c r="B85" i="5"/>
  <c r="A85" i="5" s="1"/>
  <c r="B86" i="5"/>
  <c r="A86" i="5" s="1"/>
  <c r="B87" i="5"/>
  <c r="A87" i="5" s="1"/>
  <c r="B88" i="5"/>
  <c r="A88" i="5" s="1"/>
  <c r="B89" i="5"/>
  <c r="A89" i="5" s="1"/>
  <c r="B90" i="5"/>
  <c r="A90" i="5" s="1"/>
  <c r="B91" i="5"/>
  <c r="A91" i="5" s="1"/>
  <c r="B92" i="5"/>
  <c r="A92" i="5" s="1"/>
  <c r="B93" i="5"/>
  <c r="A93" i="5" s="1"/>
  <c r="B94" i="5"/>
  <c r="A94" i="5" s="1"/>
  <c r="B95" i="5"/>
  <c r="A95" i="5" s="1"/>
  <c r="B96" i="5"/>
  <c r="A96" i="5" s="1"/>
  <c r="B97" i="5"/>
  <c r="A97" i="5" s="1"/>
  <c r="B98" i="5"/>
  <c r="A98" i="5" s="1"/>
  <c r="B99" i="5"/>
  <c r="A99" i="5" s="1"/>
  <c r="B100" i="5"/>
  <c r="A100" i="5" s="1"/>
  <c r="B101" i="5"/>
  <c r="A101" i="5" s="1"/>
  <c r="B102" i="5"/>
  <c r="A102" i="5" s="1"/>
  <c r="B103" i="5"/>
  <c r="A103" i="5" s="1"/>
  <c r="B104" i="5"/>
  <c r="A104" i="5" s="1"/>
  <c r="B105" i="5"/>
  <c r="A105" i="5" s="1"/>
  <c r="B106" i="5"/>
  <c r="A106" i="5" s="1"/>
  <c r="B107" i="5"/>
  <c r="A107" i="5" s="1"/>
  <c r="B108" i="5"/>
  <c r="A108" i="5" s="1"/>
  <c r="B109" i="5"/>
  <c r="A109" i="5" s="1"/>
  <c r="B110" i="5"/>
  <c r="A110" i="5" s="1"/>
  <c r="B111" i="5"/>
  <c r="A111" i="5" s="1"/>
  <c r="B112" i="5"/>
  <c r="A112" i="5" s="1"/>
  <c r="B113" i="5"/>
  <c r="A113" i="5" s="1"/>
  <c r="B114" i="5"/>
  <c r="A114" i="5" s="1"/>
  <c r="B115" i="5"/>
  <c r="A115" i="5" s="1"/>
  <c r="B116" i="5"/>
  <c r="A116" i="5" s="1"/>
  <c r="B117" i="5"/>
  <c r="A117" i="5" s="1"/>
  <c r="B118" i="5"/>
  <c r="A118" i="5" s="1"/>
  <c r="B119" i="5"/>
  <c r="A119" i="5" s="1"/>
  <c r="B120" i="5"/>
  <c r="A120" i="5" s="1"/>
  <c r="B121" i="5"/>
  <c r="A121" i="5" s="1"/>
  <c r="B122" i="5"/>
  <c r="A122" i="5" s="1"/>
  <c r="B123" i="5"/>
  <c r="A123" i="5" s="1"/>
  <c r="B124" i="5"/>
  <c r="A124" i="5" s="1"/>
  <c r="B125" i="5"/>
  <c r="A125" i="5" s="1"/>
  <c r="B126" i="5"/>
  <c r="A126" i="5" s="1"/>
  <c r="B127" i="5"/>
  <c r="A127" i="5" s="1"/>
  <c r="B128" i="5"/>
  <c r="A128" i="5" s="1"/>
  <c r="B129" i="5"/>
  <c r="A129" i="5" s="1"/>
  <c r="B130" i="5"/>
  <c r="A130" i="5" s="1"/>
  <c r="B131" i="5"/>
  <c r="A131" i="5" s="1"/>
  <c r="B132" i="5"/>
  <c r="A132" i="5" s="1"/>
  <c r="B133" i="5"/>
  <c r="A133" i="5" s="1"/>
  <c r="B134" i="5"/>
  <c r="A134" i="5" s="1"/>
  <c r="B135" i="5"/>
  <c r="A135" i="5" s="1"/>
  <c r="B136" i="5"/>
  <c r="A136" i="5" s="1"/>
  <c r="B137" i="5"/>
  <c r="A137" i="5" s="1"/>
  <c r="B138" i="5"/>
  <c r="A138" i="5" s="1"/>
  <c r="B139" i="5"/>
  <c r="A139" i="5" s="1"/>
  <c r="B140" i="5"/>
  <c r="A140" i="5" s="1"/>
  <c r="B141" i="5"/>
  <c r="A141" i="5" s="1"/>
  <c r="B142" i="5"/>
  <c r="A142" i="5" s="1"/>
  <c r="B143" i="5"/>
  <c r="A143" i="5" s="1"/>
  <c r="B144" i="5"/>
  <c r="A144" i="5" s="1"/>
  <c r="B145" i="5"/>
  <c r="A145" i="5" s="1"/>
  <c r="B146" i="5"/>
  <c r="A146" i="5" s="1"/>
  <c r="B147" i="5"/>
  <c r="A147" i="5" s="1"/>
  <c r="B148" i="5"/>
  <c r="A148" i="5" s="1"/>
  <c r="B149" i="5"/>
  <c r="A149" i="5" s="1"/>
  <c r="B150" i="5"/>
  <c r="A150" i="5" s="1"/>
  <c r="B151" i="5"/>
  <c r="A151" i="5" s="1"/>
  <c r="B152" i="5"/>
  <c r="A152" i="5" s="1"/>
  <c r="B153" i="5"/>
  <c r="A153" i="5" s="1"/>
  <c r="B154" i="5"/>
  <c r="A154" i="5" s="1"/>
  <c r="B155" i="5"/>
  <c r="A155" i="5" s="1"/>
  <c r="B156" i="5"/>
  <c r="A156" i="5" s="1"/>
  <c r="B157" i="5"/>
  <c r="A157" i="5" s="1"/>
  <c r="B158" i="5"/>
  <c r="A158" i="5" s="1"/>
  <c r="B159" i="5"/>
  <c r="A159" i="5" s="1"/>
  <c r="B160" i="5"/>
  <c r="A160" i="5" s="1"/>
  <c r="B161" i="5"/>
  <c r="A161" i="5" s="1"/>
  <c r="B162" i="5"/>
  <c r="A162" i="5" s="1"/>
  <c r="B163" i="5"/>
  <c r="A163" i="5" s="1"/>
  <c r="B164" i="5"/>
  <c r="A164" i="5" s="1"/>
  <c r="B165" i="5"/>
  <c r="A165" i="5" s="1"/>
  <c r="B166" i="5"/>
  <c r="A166" i="5" s="1"/>
  <c r="B167" i="5"/>
  <c r="A167" i="5" s="1"/>
  <c r="B168" i="5"/>
  <c r="A168" i="5" s="1"/>
  <c r="B169" i="5"/>
  <c r="A169" i="5" s="1"/>
  <c r="B170" i="5"/>
  <c r="A170" i="5" s="1"/>
  <c r="B171" i="5"/>
  <c r="A171" i="5" s="1"/>
  <c r="B172" i="5"/>
  <c r="A172" i="5" s="1"/>
  <c r="B173" i="5"/>
  <c r="A173" i="5" s="1"/>
  <c r="B174" i="5"/>
  <c r="A174" i="5" s="1"/>
  <c r="B175" i="5"/>
  <c r="A175" i="5" s="1"/>
  <c r="B176" i="5"/>
  <c r="A176" i="5" s="1"/>
  <c r="B177" i="5"/>
  <c r="A177" i="5" s="1"/>
  <c r="B178" i="5"/>
  <c r="A178" i="5" s="1"/>
  <c r="B179" i="5"/>
  <c r="A179" i="5" s="1"/>
  <c r="B180" i="5"/>
  <c r="A180" i="5" s="1"/>
  <c r="B181" i="5"/>
  <c r="A181" i="5" s="1"/>
  <c r="B182" i="5"/>
  <c r="A182" i="5" s="1"/>
  <c r="B183" i="5"/>
  <c r="A183" i="5" s="1"/>
  <c r="B184" i="5"/>
  <c r="A184" i="5" s="1"/>
  <c r="B185" i="5"/>
  <c r="A185" i="5" s="1"/>
  <c r="B186" i="5"/>
  <c r="A186" i="5" s="1"/>
  <c r="B187" i="5"/>
  <c r="A187" i="5" s="1"/>
  <c r="B188" i="5"/>
  <c r="A188" i="5" s="1"/>
  <c r="B189" i="5"/>
  <c r="A189" i="5" s="1"/>
  <c r="B190" i="5"/>
  <c r="A190" i="5" s="1"/>
  <c r="B191" i="5"/>
  <c r="A191" i="5" s="1"/>
  <c r="B192" i="5"/>
  <c r="A192" i="5" s="1"/>
  <c r="B193" i="5"/>
  <c r="A193" i="5" s="1"/>
  <c r="B194" i="5"/>
  <c r="A194" i="5" s="1"/>
  <c r="B195" i="5"/>
  <c r="A195" i="5" s="1"/>
  <c r="B196" i="5"/>
  <c r="A196" i="5" s="1"/>
  <c r="B197" i="5"/>
  <c r="A197" i="5" s="1"/>
  <c r="B198" i="5"/>
  <c r="A198" i="5" s="1"/>
  <c r="B199" i="5"/>
  <c r="A199" i="5" s="1"/>
  <c r="B200" i="5"/>
  <c r="A200" i="5" s="1"/>
  <c r="B201" i="5"/>
  <c r="A201" i="5" s="1"/>
  <c r="B202" i="5"/>
  <c r="A202" i="5" s="1"/>
  <c r="B203" i="5"/>
  <c r="A203" i="5" s="1"/>
  <c r="B204" i="5"/>
  <c r="A204" i="5" s="1"/>
  <c r="B205" i="5"/>
  <c r="A205" i="5" s="1"/>
  <c r="B206" i="5"/>
  <c r="A206" i="5" s="1"/>
  <c r="B207" i="5"/>
  <c r="A207" i="5" s="1"/>
  <c r="B208" i="5"/>
  <c r="A208" i="5" s="1"/>
  <c r="B209" i="5"/>
  <c r="A209" i="5" s="1"/>
  <c r="B210" i="5"/>
  <c r="A210" i="5" s="1"/>
  <c r="B211" i="5"/>
  <c r="A211" i="5" s="1"/>
  <c r="B212" i="5"/>
  <c r="A212" i="5" s="1"/>
  <c r="B213" i="5"/>
  <c r="A213" i="5" s="1"/>
  <c r="B214" i="5"/>
  <c r="A214" i="5" s="1"/>
  <c r="B215" i="5"/>
  <c r="A215" i="5" s="1"/>
  <c r="B216" i="5"/>
  <c r="A216" i="5" s="1"/>
  <c r="B217" i="5"/>
  <c r="A217" i="5" s="1"/>
  <c r="B218" i="5"/>
  <c r="A218" i="5" s="1"/>
  <c r="B219" i="5"/>
  <c r="A219" i="5" s="1"/>
  <c r="B220" i="5"/>
  <c r="A220" i="5" s="1"/>
  <c r="B221" i="5"/>
  <c r="A221" i="5" s="1"/>
  <c r="B222" i="5"/>
  <c r="A222" i="5" s="1"/>
  <c r="B223" i="5"/>
  <c r="A223" i="5" s="1"/>
  <c r="B224" i="5"/>
  <c r="A224" i="5" s="1"/>
  <c r="B225" i="5"/>
  <c r="A225" i="5" s="1"/>
  <c r="B226" i="5"/>
  <c r="A226" i="5" s="1"/>
  <c r="B227" i="5"/>
  <c r="A227" i="5" s="1"/>
  <c r="B228" i="5"/>
  <c r="A228" i="5" s="1"/>
  <c r="B229" i="5"/>
  <c r="A229" i="5" s="1"/>
  <c r="B230" i="5"/>
  <c r="A230" i="5" s="1"/>
  <c r="B231" i="5"/>
  <c r="A231" i="5" s="1"/>
  <c r="B232" i="5"/>
  <c r="A232" i="5" s="1"/>
  <c r="B233" i="5"/>
  <c r="A233" i="5" s="1"/>
  <c r="B234" i="5"/>
  <c r="A234" i="5" s="1"/>
  <c r="B235" i="5"/>
  <c r="A235" i="5" s="1"/>
  <c r="B236" i="5"/>
  <c r="A236" i="5" s="1"/>
  <c r="B237" i="5"/>
  <c r="A237" i="5" s="1"/>
  <c r="B238" i="5"/>
  <c r="A238" i="5" s="1"/>
  <c r="B239" i="5"/>
  <c r="A239" i="5" s="1"/>
  <c r="B240" i="5"/>
  <c r="A240" i="5" s="1"/>
  <c r="B241" i="5"/>
  <c r="A241" i="5" s="1"/>
  <c r="B242" i="5"/>
  <c r="A242" i="5" s="1"/>
  <c r="B243" i="5"/>
  <c r="A243" i="5" s="1"/>
  <c r="B244" i="5"/>
  <c r="A244" i="5" s="1"/>
  <c r="B245" i="5"/>
  <c r="A245" i="5" s="1"/>
  <c r="B246" i="5"/>
  <c r="A246" i="5" s="1"/>
  <c r="B247" i="5"/>
  <c r="A247" i="5" s="1"/>
  <c r="B248" i="5"/>
  <c r="A248" i="5" s="1"/>
  <c r="B249" i="5"/>
  <c r="A249" i="5" s="1"/>
  <c r="B250" i="5"/>
  <c r="A250" i="5" s="1"/>
  <c r="B251" i="5"/>
  <c r="A251" i="5" s="1"/>
  <c r="B252" i="5"/>
  <c r="A252" i="5" s="1"/>
  <c r="B253" i="5"/>
  <c r="A253" i="5" s="1"/>
  <c r="B254" i="5"/>
  <c r="A254" i="5" s="1"/>
  <c r="B255" i="5"/>
  <c r="A255" i="5" s="1"/>
  <c r="B256" i="5"/>
  <c r="A256" i="5" s="1"/>
  <c r="B257" i="5"/>
  <c r="A257" i="5" s="1"/>
  <c r="B258" i="5"/>
  <c r="A258" i="5" s="1"/>
  <c r="B259" i="5"/>
  <c r="A259" i="5" s="1"/>
  <c r="B260" i="5"/>
  <c r="A260" i="5" s="1"/>
  <c r="B261" i="5"/>
  <c r="A261" i="5" s="1"/>
  <c r="B262" i="5"/>
  <c r="A262" i="5" s="1"/>
  <c r="B263" i="5"/>
  <c r="A263" i="5" s="1"/>
  <c r="B264" i="5"/>
  <c r="A264" i="5" s="1"/>
  <c r="B265" i="5"/>
  <c r="A265" i="5" s="1"/>
  <c r="B266" i="5"/>
  <c r="A266" i="5" s="1"/>
  <c r="B267" i="5"/>
  <c r="A267" i="5" s="1"/>
  <c r="B268" i="5"/>
  <c r="A268" i="5" s="1"/>
  <c r="B269" i="5"/>
  <c r="A269" i="5" s="1"/>
  <c r="B270" i="5"/>
  <c r="A270" i="5" s="1"/>
  <c r="B271" i="5"/>
  <c r="A271" i="5" s="1"/>
  <c r="B272" i="5"/>
  <c r="A272" i="5" s="1"/>
  <c r="B273" i="5"/>
  <c r="A273" i="5" s="1"/>
  <c r="B274" i="5"/>
  <c r="A274" i="5" s="1"/>
  <c r="B275" i="5"/>
  <c r="A275" i="5" s="1"/>
  <c r="B276" i="5"/>
  <c r="A276" i="5" s="1"/>
  <c r="B277" i="5"/>
  <c r="A277" i="5" s="1"/>
  <c r="B278" i="5"/>
  <c r="A278" i="5" s="1"/>
  <c r="B279" i="5"/>
  <c r="A279" i="5" s="1"/>
  <c r="B280" i="5"/>
  <c r="A280" i="5" s="1"/>
  <c r="B281" i="5"/>
  <c r="A281" i="5" s="1"/>
  <c r="B282" i="5"/>
  <c r="A282" i="5" s="1"/>
  <c r="B283" i="5"/>
  <c r="A283" i="5" s="1"/>
  <c r="B284" i="5"/>
  <c r="A284" i="5" s="1"/>
  <c r="B285" i="5"/>
  <c r="A285" i="5" s="1"/>
  <c r="B286" i="5"/>
  <c r="A286" i="5" s="1"/>
  <c r="B287" i="5"/>
  <c r="A287" i="5" s="1"/>
  <c r="B288" i="5"/>
  <c r="A288" i="5" s="1"/>
  <c r="B289" i="5"/>
  <c r="A289" i="5" s="1"/>
  <c r="B290" i="5"/>
  <c r="A290" i="5" s="1"/>
  <c r="B291" i="5"/>
  <c r="A291" i="5" s="1"/>
  <c r="B292" i="5"/>
  <c r="A292" i="5" s="1"/>
  <c r="B293" i="5"/>
  <c r="A293" i="5" s="1"/>
  <c r="B294" i="5"/>
  <c r="A294" i="5" s="1"/>
  <c r="B295" i="5"/>
  <c r="A295" i="5" s="1"/>
  <c r="B296" i="5"/>
  <c r="A296" i="5" s="1"/>
  <c r="B297" i="5"/>
  <c r="A297" i="5" s="1"/>
  <c r="B298" i="5"/>
  <c r="A298" i="5" s="1"/>
  <c r="B299" i="5"/>
  <c r="A299" i="5" s="1"/>
  <c r="B300" i="5"/>
  <c r="A300" i="5" s="1"/>
  <c r="B301" i="5"/>
  <c r="A301" i="5" s="1"/>
  <c r="B302" i="5"/>
  <c r="A302" i="5" s="1"/>
  <c r="B303" i="5"/>
  <c r="A303" i="5" s="1"/>
  <c r="B304" i="5"/>
  <c r="A304" i="5" s="1"/>
  <c r="B305" i="5"/>
  <c r="A305" i="5" s="1"/>
  <c r="B306" i="5"/>
  <c r="A306" i="5" s="1"/>
  <c r="B307" i="5"/>
  <c r="A307" i="5" s="1"/>
  <c r="B308" i="5"/>
  <c r="A308" i="5" s="1"/>
  <c r="B309" i="5"/>
  <c r="A309" i="5" s="1"/>
  <c r="B310" i="5"/>
  <c r="A310" i="5" s="1"/>
  <c r="B311" i="5"/>
  <c r="A311" i="5" s="1"/>
  <c r="B312" i="5"/>
  <c r="A312" i="5" s="1"/>
  <c r="B313" i="5"/>
  <c r="A313" i="5" s="1"/>
  <c r="B314" i="5"/>
  <c r="A314" i="5" s="1"/>
  <c r="B315" i="5"/>
  <c r="A315" i="5" s="1"/>
  <c r="B316" i="5"/>
  <c r="A316" i="5" s="1"/>
  <c r="B317" i="5"/>
  <c r="A317" i="5" s="1"/>
  <c r="B318" i="5"/>
  <c r="A318" i="5" s="1"/>
  <c r="B319" i="5"/>
  <c r="A319" i="5" s="1"/>
  <c r="B320" i="5"/>
  <c r="A320" i="5" s="1"/>
  <c r="B321" i="5"/>
  <c r="A321" i="5" s="1"/>
  <c r="B322" i="5"/>
  <c r="A322" i="5" s="1"/>
  <c r="B323" i="5"/>
  <c r="A323" i="5" s="1"/>
  <c r="B324" i="5"/>
  <c r="A324" i="5" s="1"/>
  <c r="B325" i="5"/>
  <c r="A325" i="5" s="1"/>
  <c r="B326" i="5"/>
  <c r="A326" i="5" s="1"/>
  <c r="B327" i="5"/>
  <c r="A327" i="5" s="1"/>
  <c r="B328" i="5"/>
  <c r="A328" i="5" s="1"/>
  <c r="B329" i="5"/>
  <c r="A329" i="5" s="1"/>
  <c r="B330" i="5"/>
  <c r="A330" i="5" s="1"/>
  <c r="B331" i="5"/>
  <c r="A331" i="5" s="1"/>
  <c r="B332" i="5"/>
  <c r="A332" i="5" s="1"/>
  <c r="B333" i="5"/>
  <c r="A333" i="5" s="1"/>
  <c r="B334" i="5"/>
  <c r="A334" i="5" s="1"/>
  <c r="B335" i="5"/>
  <c r="A335" i="5" s="1"/>
  <c r="B336" i="5"/>
  <c r="A336" i="5" s="1"/>
  <c r="B337" i="5"/>
  <c r="A337" i="5" s="1"/>
  <c r="B338" i="5"/>
  <c r="A338" i="5" s="1"/>
  <c r="B339" i="5"/>
  <c r="A339" i="5" s="1"/>
  <c r="B340" i="5"/>
  <c r="A340" i="5" s="1"/>
  <c r="B341" i="5"/>
  <c r="A341" i="5" s="1"/>
  <c r="B342" i="5"/>
  <c r="A342" i="5" s="1"/>
  <c r="B343" i="5"/>
  <c r="A343" i="5" s="1"/>
  <c r="B344" i="5"/>
  <c r="A344" i="5" s="1"/>
  <c r="B345" i="5"/>
  <c r="A345" i="5" s="1"/>
  <c r="B346" i="5"/>
  <c r="A346" i="5" s="1"/>
  <c r="B347" i="5"/>
  <c r="A347" i="5" s="1"/>
  <c r="B348" i="5"/>
  <c r="A348" i="5" s="1"/>
  <c r="B349" i="5"/>
  <c r="A349" i="5" s="1"/>
  <c r="B350" i="5"/>
  <c r="A350" i="5" s="1"/>
  <c r="B351" i="5"/>
  <c r="A351" i="5" s="1"/>
  <c r="B352" i="5"/>
  <c r="A352" i="5" s="1"/>
  <c r="B353" i="5"/>
  <c r="A353" i="5" s="1"/>
  <c r="B354" i="5"/>
  <c r="A354" i="5" s="1"/>
  <c r="B355" i="5"/>
  <c r="A355" i="5" s="1"/>
  <c r="B356" i="5"/>
  <c r="A356" i="5" s="1"/>
  <c r="B357" i="5"/>
  <c r="A357" i="5" s="1"/>
  <c r="B358" i="5"/>
  <c r="A358" i="5" s="1"/>
  <c r="B359" i="5"/>
  <c r="A359" i="5" s="1"/>
  <c r="B360" i="5"/>
  <c r="A360" i="5" s="1"/>
  <c r="B361" i="5"/>
  <c r="A361" i="5" s="1"/>
  <c r="B362" i="5"/>
  <c r="A362" i="5" s="1"/>
  <c r="B363" i="5"/>
  <c r="A363" i="5" s="1"/>
  <c r="B364" i="5"/>
  <c r="A364" i="5" s="1"/>
  <c r="B365" i="5"/>
  <c r="A365" i="5" s="1"/>
  <c r="B366" i="5"/>
  <c r="A366" i="5" s="1"/>
  <c r="B367" i="5"/>
  <c r="A367" i="5" s="1"/>
  <c r="B368" i="5"/>
  <c r="A368" i="5" s="1"/>
  <c r="B369" i="5"/>
  <c r="A369" i="5" s="1"/>
  <c r="B370" i="5"/>
  <c r="A370" i="5" s="1"/>
  <c r="B371" i="5"/>
  <c r="A371" i="5" s="1"/>
  <c r="B372" i="5"/>
  <c r="A372" i="5" s="1"/>
  <c r="B373" i="5"/>
  <c r="A373" i="5" s="1"/>
  <c r="B374" i="5"/>
  <c r="A374" i="5" s="1"/>
  <c r="B375" i="5"/>
  <c r="A375" i="5" s="1"/>
  <c r="B376" i="5"/>
  <c r="A376" i="5" s="1"/>
  <c r="B377" i="5"/>
  <c r="A377" i="5" s="1"/>
  <c r="B378" i="5"/>
  <c r="A378" i="5" s="1"/>
  <c r="B379" i="5"/>
  <c r="A379" i="5" s="1"/>
  <c r="B380" i="5"/>
  <c r="A380" i="5" s="1"/>
  <c r="B381" i="5"/>
  <c r="A381" i="5" s="1"/>
  <c r="B382" i="5"/>
  <c r="A382" i="5" s="1"/>
  <c r="B383" i="5"/>
  <c r="A383" i="5" s="1"/>
  <c r="B384" i="5"/>
  <c r="A384" i="5" s="1"/>
  <c r="B385" i="5"/>
  <c r="A385" i="5" s="1"/>
  <c r="B386" i="5"/>
  <c r="A386" i="5" s="1"/>
  <c r="B387" i="5"/>
  <c r="A387" i="5" s="1"/>
  <c r="B388" i="5"/>
  <c r="A388" i="5" s="1"/>
  <c r="B389" i="5"/>
  <c r="A389" i="5" s="1"/>
  <c r="B390" i="5"/>
  <c r="A390" i="5" s="1"/>
  <c r="B391" i="5"/>
  <c r="A391" i="5" s="1"/>
  <c r="B392" i="5"/>
  <c r="A392" i="5" s="1"/>
  <c r="B393" i="5"/>
  <c r="A393" i="5" s="1"/>
  <c r="B394" i="5"/>
  <c r="A394" i="5" s="1"/>
  <c r="B395" i="5"/>
  <c r="A395" i="5" s="1"/>
  <c r="B396" i="5"/>
  <c r="A396" i="5" s="1"/>
  <c r="B397" i="5"/>
  <c r="A397" i="5" s="1"/>
  <c r="B398" i="5"/>
  <c r="A398" i="5" s="1"/>
  <c r="B399" i="5"/>
  <c r="A399" i="5" s="1"/>
  <c r="B400" i="5"/>
  <c r="A400" i="5" s="1"/>
  <c r="B401" i="5"/>
  <c r="A401" i="5" s="1"/>
  <c r="B402" i="5"/>
  <c r="A402" i="5" s="1"/>
  <c r="B403" i="5"/>
  <c r="B404" i="5"/>
  <c r="A404" i="5" s="1"/>
  <c r="B405" i="5"/>
  <c r="A405" i="5" s="1"/>
  <c r="B406" i="5"/>
  <c r="A406" i="5" s="1"/>
  <c r="B407" i="5"/>
  <c r="A407" i="5" s="1"/>
  <c r="B408" i="5"/>
  <c r="A408" i="5" s="1"/>
  <c r="B409" i="5"/>
  <c r="A409" i="5" s="1"/>
  <c r="B410" i="5"/>
  <c r="A410" i="5" s="1"/>
  <c r="B411" i="5"/>
  <c r="A411" i="5" s="1"/>
  <c r="B412" i="5"/>
  <c r="A412" i="5" s="1"/>
  <c r="B413" i="5"/>
  <c r="A413" i="5" s="1"/>
  <c r="B414" i="5"/>
  <c r="A414" i="5" s="1"/>
  <c r="B415" i="5"/>
  <c r="A415" i="5" s="1"/>
  <c r="B416" i="5"/>
  <c r="A416" i="5" s="1"/>
  <c r="B417" i="5"/>
  <c r="A417" i="5" s="1"/>
  <c r="B418" i="5"/>
  <c r="A418" i="5" s="1"/>
  <c r="B419" i="5"/>
  <c r="A419" i="5" s="1"/>
  <c r="B420" i="5"/>
  <c r="A420" i="5" s="1"/>
  <c r="B421" i="5"/>
  <c r="A421" i="5" s="1"/>
  <c r="B422" i="5"/>
  <c r="A422" i="5" s="1"/>
  <c r="B423" i="5"/>
  <c r="A423" i="5" s="1"/>
  <c r="B424" i="5"/>
  <c r="A424" i="5" s="1"/>
  <c r="B425" i="5"/>
  <c r="A425" i="5" s="1"/>
  <c r="B426" i="5"/>
  <c r="A426" i="5" s="1"/>
  <c r="B427" i="5"/>
  <c r="A427" i="5" s="1"/>
  <c r="B428" i="5"/>
  <c r="A428" i="5" s="1"/>
  <c r="B429" i="5"/>
  <c r="A429" i="5" s="1"/>
  <c r="B430" i="5"/>
  <c r="A430" i="5" s="1"/>
  <c r="B431" i="5"/>
  <c r="A431" i="5" s="1"/>
  <c r="B432" i="5"/>
  <c r="A432" i="5" s="1"/>
  <c r="B433" i="5"/>
  <c r="A433" i="5" s="1"/>
  <c r="B434" i="5"/>
  <c r="A434" i="5" s="1"/>
  <c r="B435" i="5"/>
  <c r="A435" i="5" s="1"/>
  <c r="B436" i="5"/>
  <c r="A436" i="5" s="1"/>
  <c r="B437" i="5"/>
  <c r="A437" i="5" s="1"/>
  <c r="B438" i="5"/>
  <c r="A438" i="5" s="1"/>
  <c r="B439" i="5"/>
  <c r="A439" i="5" s="1"/>
  <c r="B440" i="5"/>
  <c r="A440" i="5" s="1"/>
  <c r="B441" i="5"/>
  <c r="A441" i="5" s="1"/>
  <c r="B442" i="5"/>
  <c r="A442" i="5" s="1"/>
  <c r="B443" i="5"/>
  <c r="A443" i="5" s="1"/>
  <c r="B444" i="5"/>
  <c r="A444" i="5" s="1"/>
  <c r="B445" i="5"/>
  <c r="A445" i="5" s="1"/>
  <c r="B446" i="5"/>
  <c r="A446" i="5" s="1"/>
  <c r="B447" i="5"/>
  <c r="A447" i="5" s="1"/>
  <c r="B448" i="5"/>
  <c r="A448" i="5" s="1"/>
  <c r="B449" i="5"/>
  <c r="A449" i="5" s="1"/>
  <c r="B450" i="5"/>
  <c r="A450" i="5" s="1"/>
  <c r="B451" i="5"/>
  <c r="A451" i="5" s="1"/>
  <c r="B452" i="5"/>
  <c r="A452" i="5" s="1"/>
  <c r="B453" i="5"/>
  <c r="A453" i="5" s="1"/>
  <c r="B454" i="5"/>
  <c r="A454" i="5" s="1"/>
  <c r="B455" i="5"/>
  <c r="A455" i="5" s="1"/>
  <c r="B456" i="5"/>
  <c r="A456" i="5" s="1"/>
  <c r="B457" i="5"/>
  <c r="A457" i="5" s="1"/>
  <c r="B458" i="5"/>
  <c r="A458" i="5" s="1"/>
  <c r="B459" i="5"/>
  <c r="A459" i="5" s="1"/>
  <c r="B460" i="5"/>
  <c r="A460" i="5" s="1"/>
  <c r="B461" i="5"/>
  <c r="A461" i="5" s="1"/>
  <c r="B462" i="5"/>
  <c r="A462" i="5" s="1"/>
  <c r="B463" i="5"/>
  <c r="A463" i="5" s="1"/>
  <c r="B464" i="5"/>
  <c r="A464" i="5" s="1"/>
  <c r="B465" i="5"/>
  <c r="A465" i="5" s="1"/>
  <c r="B466" i="5"/>
  <c r="A466" i="5" s="1"/>
  <c r="B467" i="5"/>
  <c r="A467" i="5" s="1"/>
  <c r="B468" i="5"/>
  <c r="A468" i="5" s="1"/>
  <c r="B469" i="5"/>
  <c r="A469" i="5" s="1"/>
  <c r="B470" i="5"/>
  <c r="A470" i="5" s="1"/>
  <c r="B471" i="5"/>
  <c r="A471" i="5" s="1"/>
  <c r="B472" i="5"/>
  <c r="A472" i="5" s="1"/>
  <c r="B473" i="5"/>
  <c r="A473" i="5" s="1"/>
  <c r="B474" i="5"/>
  <c r="A474" i="5" s="1"/>
  <c r="B475" i="5"/>
  <c r="A475" i="5" s="1"/>
  <c r="B476" i="5"/>
  <c r="A476" i="5" s="1"/>
  <c r="B477" i="5"/>
  <c r="A477" i="5" s="1"/>
  <c r="B478" i="5"/>
  <c r="A478" i="5" s="1"/>
  <c r="B479" i="5"/>
  <c r="A479" i="5" s="1"/>
  <c r="B480" i="5"/>
  <c r="A480" i="5" s="1"/>
  <c r="B481" i="5"/>
  <c r="A481" i="5" s="1"/>
  <c r="B482" i="5"/>
  <c r="A482" i="5" s="1"/>
  <c r="B483" i="5"/>
  <c r="A483" i="5" s="1"/>
  <c r="B484" i="5"/>
  <c r="A484" i="5" s="1"/>
  <c r="B485" i="5"/>
  <c r="A485" i="5" s="1"/>
  <c r="B486" i="5"/>
  <c r="A486" i="5" s="1"/>
  <c r="B487" i="5"/>
  <c r="A487" i="5" s="1"/>
  <c r="B488" i="5"/>
  <c r="A488" i="5" s="1"/>
  <c r="B489" i="5"/>
  <c r="A489" i="5" s="1"/>
  <c r="B490" i="5"/>
  <c r="A490" i="5" s="1"/>
  <c r="B491" i="5"/>
  <c r="A491" i="5" s="1"/>
  <c r="B492" i="5"/>
  <c r="A492" i="5" s="1"/>
  <c r="B493" i="5"/>
  <c r="A493" i="5" s="1"/>
  <c r="B494" i="5"/>
  <c r="A494" i="5" s="1"/>
  <c r="B495" i="5"/>
  <c r="A495" i="5" s="1"/>
  <c r="B496" i="5"/>
  <c r="A496" i="5" s="1"/>
  <c r="B497" i="5"/>
  <c r="A497" i="5" s="1"/>
  <c r="B498" i="5"/>
  <c r="A498" i="5" s="1"/>
  <c r="B499" i="5"/>
  <c r="A499" i="5" s="1"/>
  <c r="B500" i="5"/>
  <c r="A500" i="5" s="1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B6" i="5"/>
  <c r="A6" i="5" s="1"/>
  <c r="B7" i="5"/>
  <c r="A7" i="5" s="1"/>
  <c r="B8" i="5"/>
  <c r="A8" i="5" s="1"/>
  <c r="B9" i="5"/>
  <c r="A9" i="5" s="1"/>
  <c r="B10" i="5"/>
  <c r="A10" i="5" s="1"/>
  <c r="B11" i="5"/>
  <c r="A11" i="5" s="1"/>
  <c r="B12" i="5"/>
  <c r="A12" i="5" s="1"/>
  <c r="B13" i="5"/>
  <c r="A13" i="5" s="1"/>
  <c r="B14" i="5"/>
  <c r="A14" i="5" s="1"/>
  <c r="C6" i="5"/>
  <c r="C7" i="5"/>
  <c r="C8" i="5"/>
  <c r="C9" i="5"/>
  <c r="C10" i="5"/>
  <c r="C11" i="5"/>
  <c r="C12" i="5"/>
  <c r="C13" i="5"/>
  <c r="C14" i="5"/>
  <c r="D6" i="5"/>
  <c r="D7" i="5"/>
  <c r="D8" i="5"/>
  <c r="D9" i="5"/>
  <c r="D10" i="5"/>
  <c r="D11" i="5"/>
  <c r="D12" i="5"/>
  <c r="D13" i="5"/>
  <c r="D14" i="5"/>
  <c r="E6" i="5"/>
  <c r="E7" i="5"/>
  <c r="E8" i="5"/>
  <c r="E9" i="5"/>
  <c r="E10" i="5"/>
  <c r="E11" i="5"/>
  <c r="E12" i="5"/>
  <c r="E13" i="5"/>
  <c r="E14" i="5"/>
  <c r="F6" i="5"/>
  <c r="F7" i="5"/>
  <c r="F8" i="5"/>
  <c r="F9" i="5"/>
  <c r="F10" i="5"/>
  <c r="F11" i="5"/>
  <c r="F12" i="5"/>
  <c r="F13" i="5"/>
  <c r="F14" i="5"/>
  <c r="G6" i="5"/>
  <c r="G7" i="5"/>
  <c r="G8" i="5"/>
  <c r="G9" i="5"/>
  <c r="G10" i="5"/>
  <c r="G11" i="5"/>
  <c r="G12" i="5"/>
  <c r="G13" i="5"/>
  <c r="G14" i="5"/>
  <c r="H6" i="5"/>
  <c r="H7" i="5"/>
  <c r="H8" i="5"/>
  <c r="H9" i="5"/>
  <c r="H10" i="5"/>
  <c r="H11" i="5"/>
  <c r="H12" i="5"/>
  <c r="H13" i="5"/>
  <c r="H14" i="5"/>
  <c r="B5" i="5"/>
  <c r="A5" i="5" s="1"/>
  <c r="H5" i="5"/>
  <c r="G5" i="5"/>
  <c r="F5" i="5"/>
  <c r="E5" i="5"/>
  <c r="D5" i="5"/>
  <c r="C5" i="5"/>
  <c r="AA16" i="49" l="1"/>
  <c r="N16" i="49"/>
  <c r="I16" i="49"/>
  <c r="C16" i="49"/>
  <c r="Z14" i="49"/>
  <c r="U14" i="49"/>
  <c r="L14" i="49"/>
  <c r="H14" i="49"/>
  <c r="B14" i="49"/>
  <c r="T13" i="49"/>
  <c r="L13" i="49"/>
  <c r="F13" i="49"/>
  <c r="W12" i="49"/>
  <c r="N12" i="49"/>
  <c r="H12" i="49"/>
  <c r="C12" i="49"/>
  <c r="AA11" i="49"/>
  <c r="W11" i="49"/>
  <c r="N11" i="49"/>
  <c r="I11" i="49"/>
  <c r="C11" i="49"/>
  <c r="X16" i="48"/>
  <c r="T16" i="48"/>
  <c r="K16" i="48"/>
  <c r="F16" i="48"/>
  <c r="W14" i="48"/>
  <c r="O14" i="48"/>
  <c r="E14" i="48"/>
  <c r="AA13" i="48"/>
  <c r="W13" i="48"/>
  <c r="N13" i="48"/>
  <c r="I13" i="48"/>
  <c r="C13" i="48"/>
  <c r="Z12" i="48"/>
  <c r="T12" i="48"/>
  <c r="K12" i="48"/>
  <c r="F12" i="48"/>
  <c r="T11" i="48"/>
  <c r="L11" i="48"/>
  <c r="F11" i="48"/>
  <c r="X16" i="47"/>
  <c r="T16" i="47"/>
  <c r="K16" i="47"/>
  <c r="F16" i="47"/>
  <c r="W14" i="47"/>
  <c r="O14" i="47"/>
  <c r="E14" i="47"/>
  <c r="AA13" i="47"/>
  <c r="W13" i="47"/>
  <c r="N13" i="47"/>
  <c r="I13" i="47"/>
  <c r="C13" i="47"/>
  <c r="Z12" i="47"/>
  <c r="T12" i="47"/>
  <c r="K12" i="47"/>
  <c r="F12" i="47"/>
  <c r="T11" i="47"/>
  <c r="L11" i="47"/>
  <c r="F11" i="47"/>
  <c r="W16" i="49"/>
  <c r="O16" i="49"/>
  <c r="E16" i="49"/>
  <c r="AA14" i="49"/>
  <c r="N14" i="49"/>
  <c r="I14" i="49"/>
  <c r="C14" i="49"/>
  <c r="Z13" i="49"/>
  <c r="U13" i="49"/>
  <c r="H13" i="49"/>
  <c r="B13" i="49"/>
  <c r="X12" i="49"/>
  <c r="O12" i="49"/>
  <c r="I12" i="49"/>
  <c r="E12" i="49"/>
  <c r="X11" i="49"/>
  <c r="O11" i="49"/>
  <c r="K11" i="49"/>
  <c r="E11" i="49"/>
  <c r="Z16" i="48"/>
  <c r="U16" i="48"/>
  <c r="L16" i="48"/>
  <c r="H16" i="48"/>
  <c r="B16" i="48"/>
  <c r="X14" i="48"/>
  <c r="T14" i="48"/>
  <c r="K14" i="48"/>
  <c r="F14" i="48"/>
  <c r="X13" i="48"/>
  <c r="O13" i="48"/>
  <c r="K13" i="48"/>
  <c r="E13" i="48"/>
  <c r="AA12" i="48"/>
  <c r="U12" i="48"/>
  <c r="L12" i="48"/>
  <c r="B12" i="48"/>
  <c r="Z11" i="48"/>
  <c r="U11" i="48"/>
  <c r="H11" i="48"/>
  <c r="B11" i="48"/>
  <c r="Z16" i="47"/>
  <c r="U16" i="47"/>
  <c r="L16" i="47"/>
  <c r="H16" i="47"/>
  <c r="B16" i="47"/>
  <c r="X14" i="47"/>
  <c r="T14" i="47"/>
  <c r="K14" i="47"/>
  <c r="F14" i="47"/>
  <c r="X13" i="47"/>
  <c r="O13" i="47"/>
  <c r="K13" i="47"/>
  <c r="E13" i="47"/>
  <c r="AA12" i="47"/>
  <c r="AB12" i="47" s="1"/>
  <c r="U12" i="47"/>
  <c r="L12" i="47"/>
  <c r="B12" i="47"/>
  <c r="Z11" i="47"/>
  <c r="U11" i="47"/>
  <c r="H11" i="47"/>
  <c r="B11" i="47"/>
  <c r="W16" i="46"/>
  <c r="O16" i="46"/>
  <c r="E16" i="46"/>
  <c r="AA14" i="46"/>
  <c r="N14" i="46"/>
  <c r="I14" i="46"/>
  <c r="C14" i="46"/>
  <c r="Z13" i="46"/>
  <c r="U13" i="46"/>
  <c r="H13" i="46"/>
  <c r="B13" i="46"/>
  <c r="X12" i="46"/>
  <c r="O12" i="46"/>
  <c r="I12" i="46"/>
  <c r="E12" i="46"/>
  <c r="X11" i="46"/>
  <c r="O11" i="46"/>
  <c r="K11" i="46"/>
  <c r="E11" i="46"/>
  <c r="X16" i="45"/>
  <c r="T16" i="45"/>
  <c r="K16" i="45"/>
  <c r="F16" i="45"/>
  <c r="W14" i="45"/>
  <c r="O14" i="45"/>
  <c r="E14" i="45"/>
  <c r="AA13" i="45"/>
  <c r="W13" i="45"/>
  <c r="N13" i="45"/>
  <c r="I13" i="45"/>
  <c r="C13" i="45"/>
  <c r="Z12" i="45"/>
  <c r="T12" i="45"/>
  <c r="K12" i="45"/>
  <c r="F12" i="45"/>
  <c r="T11" i="45"/>
  <c r="L11" i="45"/>
  <c r="F11" i="45"/>
  <c r="AA16" i="44"/>
  <c r="N16" i="44"/>
  <c r="I16" i="44"/>
  <c r="C16" i="44"/>
  <c r="Z14" i="44"/>
  <c r="U14" i="44"/>
  <c r="L14" i="44"/>
  <c r="H14" i="44"/>
  <c r="B14" i="44"/>
  <c r="T13" i="44"/>
  <c r="L13" i="44"/>
  <c r="F13" i="44"/>
  <c r="W12" i="44"/>
  <c r="N12" i="44"/>
  <c r="H12" i="44"/>
  <c r="C12" i="44"/>
  <c r="AA11" i="44"/>
  <c r="W11" i="44"/>
  <c r="O11" i="44"/>
  <c r="K11" i="44"/>
  <c r="E11" i="44"/>
  <c r="W16" i="43"/>
  <c r="O16" i="43"/>
  <c r="E16" i="43"/>
  <c r="AA14" i="43"/>
  <c r="N14" i="43"/>
  <c r="I14" i="43"/>
  <c r="C14" i="43"/>
  <c r="Z13" i="43"/>
  <c r="U13" i="43"/>
  <c r="H13" i="43"/>
  <c r="B13" i="43"/>
  <c r="X12" i="43"/>
  <c r="O12" i="43"/>
  <c r="I12" i="43"/>
  <c r="E12" i="43"/>
  <c r="X11" i="43"/>
  <c r="O11" i="43"/>
  <c r="X16" i="49"/>
  <c r="T16" i="49"/>
  <c r="K16" i="49"/>
  <c r="F16" i="49"/>
  <c r="W14" i="49"/>
  <c r="O14" i="49"/>
  <c r="E14" i="49"/>
  <c r="AA13" i="49"/>
  <c r="W13" i="49"/>
  <c r="N13" i="49"/>
  <c r="I13" i="49"/>
  <c r="C13" i="49"/>
  <c r="Z12" i="49"/>
  <c r="T12" i="49"/>
  <c r="K12" i="49"/>
  <c r="F12" i="49"/>
  <c r="T11" i="49"/>
  <c r="L11" i="49"/>
  <c r="F11" i="49"/>
  <c r="AA16" i="48"/>
  <c r="N16" i="48"/>
  <c r="I16" i="48"/>
  <c r="C16" i="48"/>
  <c r="Z14" i="48"/>
  <c r="U14" i="48"/>
  <c r="L14" i="48"/>
  <c r="H14" i="48"/>
  <c r="B14" i="48"/>
  <c r="T13" i="48"/>
  <c r="L13" i="48"/>
  <c r="F13" i="48"/>
  <c r="W12" i="48"/>
  <c r="N12" i="48"/>
  <c r="H12" i="48"/>
  <c r="C12" i="48"/>
  <c r="AA11" i="48"/>
  <c r="W11" i="48"/>
  <c r="N11" i="48"/>
  <c r="I11" i="48"/>
  <c r="C11" i="48"/>
  <c r="AA16" i="47"/>
  <c r="N16" i="47"/>
  <c r="I16" i="47"/>
  <c r="C16" i="47"/>
  <c r="Z14" i="47"/>
  <c r="U14" i="47"/>
  <c r="L14" i="47"/>
  <c r="H14" i="47"/>
  <c r="B14" i="47"/>
  <c r="T13" i="47"/>
  <c r="L13" i="47"/>
  <c r="F13" i="47"/>
  <c r="W12" i="47"/>
  <c r="N12" i="47"/>
  <c r="H12" i="47"/>
  <c r="C12" i="47"/>
  <c r="AA11" i="47"/>
  <c r="W11" i="47"/>
  <c r="N11" i="47"/>
  <c r="I11" i="47"/>
  <c r="C11" i="47"/>
  <c r="X16" i="46"/>
  <c r="T16" i="46"/>
  <c r="K16" i="46"/>
  <c r="F16" i="46"/>
  <c r="W14" i="46"/>
  <c r="O14" i="46"/>
  <c r="E14" i="46"/>
  <c r="AA13" i="46"/>
  <c r="W13" i="46"/>
  <c r="N13" i="46"/>
  <c r="I13" i="46"/>
  <c r="C13" i="46"/>
  <c r="Z12" i="46"/>
  <c r="T12" i="46"/>
  <c r="K12" i="46"/>
  <c r="F12" i="46"/>
  <c r="T11" i="46"/>
  <c r="L11" i="46"/>
  <c r="F11" i="46"/>
  <c r="Z16" i="45"/>
  <c r="U16" i="45"/>
  <c r="L16" i="45"/>
  <c r="H16" i="45"/>
  <c r="B16" i="45"/>
  <c r="X14" i="45"/>
  <c r="T14" i="45"/>
  <c r="K14" i="45"/>
  <c r="F14" i="45"/>
  <c r="X13" i="45"/>
  <c r="O13" i="45"/>
  <c r="K13" i="45"/>
  <c r="E13" i="45"/>
  <c r="AA12" i="45"/>
  <c r="AB12" i="45" s="1"/>
  <c r="U12" i="45"/>
  <c r="L12" i="45"/>
  <c r="B12" i="45"/>
  <c r="Z11" i="45"/>
  <c r="U11" i="45"/>
  <c r="H11" i="45"/>
  <c r="B11" i="45"/>
  <c r="W16" i="44"/>
  <c r="O16" i="44"/>
  <c r="E16" i="44"/>
  <c r="AA14" i="44"/>
  <c r="N14" i="44"/>
  <c r="I14" i="44"/>
  <c r="C14" i="44"/>
  <c r="Z13" i="44"/>
  <c r="U13" i="44"/>
  <c r="H13" i="44"/>
  <c r="B13" i="44"/>
  <c r="X12" i="44"/>
  <c r="O12" i="44"/>
  <c r="P12" i="44" s="1"/>
  <c r="I12" i="44"/>
  <c r="E12" i="44"/>
  <c r="X11" i="44"/>
  <c r="L11" i="44"/>
  <c r="F11" i="44"/>
  <c r="X16" i="43"/>
  <c r="T16" i="43"/>
  <c r="K16" i="43"/>
  <c r="F16" i="43"/>
  <c r="W14" i="43"/>
  <c r="O14" i="43"/>
  <c r="E14" i="43"/>
  <c r="AA13" i="43"/>
  <c r="W13" i="43"/>
  <c r="N13" i="43"/>
  <c r="I13" i="43"/>
  <c r="C13" i="43"/>
  <c r="Z12" i="43"/>
  <c r="T12" i="43"/>
  <c r="K12" i="43"/>
  <c r="F12" i="43"/>
  <c r="T11" i="43"/>
  <c r="L11" i="43"/>
  <c r="F11" i="43"/>
  <c r="X16" i="42"/>
  <c r="T16" i="42"/>
  <c r="K16" i="42"/>
  <c r="F16" i="42"/>
  <c r="W14" i="42"/>
  <c r="O14" i="42"/>
  <c r="E14" i="42"/>
  <c r="AA13" i="42"/>
  <c r="W13" i="42"/>
  <c r="N13" i="42"/>
  <c r="I13" i="42"/>
  <c r="C13" i="42"/>
  <c r="Z12" i="42"/>
  <c r="T12" i="42"/>
  <c r="K12" i="42"/>
  <c r="F12" i="42"/>
  <c r="T11" i="42"/>
  <c r="L11" i="42"/>
  <c r="F11" i="42"/>
  <c r="Z16" i="49"/>
  <c r="AB16" i="49" s="1"/>
  <c r="U16" i="49"/>
  <c r="AD16" i="49" s="1"/>
  <c r="L16" i="49"/>
  <c r="H16" i="49"/>
  <c r="B16" i="49"/>
  <c r="X14" i="49"/>
  <c r="T14" i="49"/>
  <c r="K14" i="49"/>
  <c r="F14" i="49"/>
  <c r="R14" i="49" s="1"/>
  <c r="X13" i="49"/>
  <c r="O13" i="49"/>
  <c r="K13" i="49"/>
  <c r="E13" i="49"/>
  <c r="AA12" i="49"/>
  <c r="AB12" i="49" s="1"/>
  <c r="U12" i="49"/>
  <c r="L12" i="49"/>
  <c r="B12" i="49"/>
  <c r="Z11" i="49"/>
  <c r="U11" i="49"/>
  <c r="H11" i="49"/>
  <c r="B11" i="49"/>
  <c r="W16" i="48"/>
  <c r="O16" i="48"/>
  <c r="E16" i="48"/>
  <c r="G16" i="48" s="1"/>
  <c r="AA14" i="48"/>
  <c r="N14" i="48"/>
  <c r="P14" i="48" s="1"/>
  <c r="I14" i="48"/>
  <c r="C14" i="48"/>
  <c r="Z13" i="48"/>
  <c r="AB13" i="48" s="1"/>
  <c r="U13" i="48"/>
  <c r="AD13" i="48" s="1"/>
  <c r="H13" i="48"/>
  <c r="J13" i="48" s="1"/>
  <c r="B13" i="48"/>
  <c r="X12" i="48"/>
  <c r="O12" i="48"/>
  <c r="P12" i="48" s="1"/>
  <c r="I12" i="48"/>
  <c r="E12" i="48"/>
  <c r="X11" i="48"/>
  <c r="X15" i="48" s="1"/>
  <c r="O11" i="48"/>
  <c r="O15" i="48" s="1"/>
  <c r="K11" i="48"/>
  <c r="E11" i="48"/>
  <c r="W16" i="47"/>
  <c r="Y16" i="47" s="1"/>
  <c r="O16" i="47"/>
  <c r="E16" i="47"/>
  <c r="G16" i="47" s="1"/>
  <c r="AA14" i="47"/>
  <c r="N14" i="47"/>
  <c r="P14" i="47" s="1"/>
  <c r="I14" i="47"/>
  <c r="C14" i="47"/>
  <c r="Z13" i="47"/>
  <c r="AB13" i="47" s="1"/>
  <c r="U13" i="47"/>
  <c r="AD13" i="47" s="1"/>
  <c r="H13" i="47"/>
  <c r="J13" i="47" s="1"/>
  <c r="B13" i="47"/>
  <c r="X12" i="47"/>
  <c r="O12" i="47"/>
  <c r="P12" i="47" s="1"/>
  <c r="I12" i="47"/>
  <c r="E12" i="47"/>
  <c r="X11" i="47"/>
  <c r="X15" i="47" s="1"/>
  <c r="O11" i="47"/>
  <c r="O15" i="47" s="1"/>
  <c r="K11" i="47"/>
  <c r="E11" i="47"/>
  <c r="Z16" i="46"/>
  <c r="U16" i="46"/>
  <c r="L16" i="46"/>
  <c r="H16" i="46"/>
  <c r="B16" i="46"/>
  <c r="X14" i="46"/>
  <c r="T14" i="46"/>
  <c r="K14" i="46"/>
  <c r="F14" i="46"/>
  <c r="X13" i="46"/>
  <c r="O13" i="46"/>
  <c r="K13" i="46"/>
  <c r="E13" i="46"/>
  <c r="AA12" i="46"/>
  <c r="AB12" i="46" s="1"/>
  <c r="U12" i="46"/>
  <c r="L12" i="46"/>
  <c r="B12" i="46"/>
  <c r="Z11" i="46"/>
  <c r="U11" i="46"/>
  <c r="H11" i="46"/>
  <c r="B11" i="46"/>
  <c r="AA16" i="45"/>
  <c r="N16" i="45"/>
  <c r="I16" i="45"/>
  <c r="C16" i="45"/>
  <c r="Z14" i="45"/>
  <c r="U14" i="45"/>
  <c r="L14" i="45"/>
  <c r="H14" i="45"/>
  <c r="B14" i="45"/>
  <c r="T13" i="45"/>
  <c r="L13" i="45"/>
  <c r="F13" i="45"/>
  <c r="W12" i="45"/>
  <c r="N12" i="45"/>
  <c r="H12" i="45"/>
  <c r="C12" i="45"/>
  <c r="AA11" i="45"/>
  <c r="W11" i="45"/>
  <c r="N11" i="45"/>
  <c r="I11" i="45"/>
  <c r="C11" i="45"/>
  <c r="X16" i="44"/>
  <c r="T16" i="44"/>
  <c r="K16" i="44"/>
  <c r="F16" i="44"/>
  <c r="G16" i="44" s="1"/>
  <c r="W14" i="44"/>
  <c r="O14" i="44"/>
  <c r="E14" i="44"/>
  <c r="AA13" i="44"/>
  <c r="W13" i="44"/>
  <c r="N13" i="44"/>
  <c r="I13" i="44"/>
  <c r="C13" i="44"/>
  <c r="Z12" i="44"/>
  <c r="T12" i="44"/>
  <c r="K12" i="44"/>
  <c r="F12" i="44"/>
  <c r="T11" i="44"/>
  <c r="H11" i="44"/>
  <c r="B11" i="44"/>
  <c r="Z16" i="43"/>
  <c r="U16" i="43"/>
  <c r="L16" i="43"/>
  <c r="H16" i="43"/>
  <c r="B16" i="43"/>
  <c r="X14" i="43"/>
  <c r="T14" i="43"/>
  <c r="K14" i="43"/>
  <c r="F14" i="43"/>
  <c r="X13" i="43"/>
  <c r="O13" i="43"/>
  <c r="K13" i="43"/>
  <c r="E13" i="43"/>
  <c r="AA12" i="43"/>
  <c r="U12" i="43"/>
  <c r="L12" i="43"/>
  <c r="B12" i="43"/>
  <c r="Z11" i="43"/>
  <c r="U11" i="43"/>
  <c r="H11" i="43"/>
  <c r="B11" i="43"/>
  <c r="Z16" i="42"/>
  <c r="U16" i="42"/>
  <c r="L16" i="42"/>
  <c r="H16" i="42"/>
  <c r="B16" i="42"/>
  <c r="X14" i="42"/>
  <c r="T14" i="42"/>
  <c r="K14" i="42"/>
  <c r="F14" i="42"/>
  <c r="X13" i="42"/>
  <c r="O13" i="42"/>
  <c r="K13" i="42"/>
  <c r="E13" i="42"/>
  <c r="AA12" i="42"/>
  <c r="AB12" i="42" s="1"/>
  <c r="U12" i="42"/>
  <c r="L12" i="42"/>
  <c r="B12" i="42"/>
  <c r="Z11" i="42"/>
  <c r="U11" i="42"/>
  <c r="H11" i="42"/>
  <c r="B11" i="42"/>
  <c r="AA16" i="46"/>
  <c r="C16" i="46"/>
  <c r="H14" i="46"/>
  <c r="J14" i="46" s="1"/>
  <c r="L13" i="46"/>
  <c r="N12" i="46"/>
  <c r="AA11" i="46"/>
  <c r="C11" i="46"/>
  <c r="N14" i="45"/>
  <c r="P14" i="45" s="1"/>
  <c r="U13" i="45"/>
  <c r="AD13" i="45" s="1"/>
  <c r="E12" i="45"/>
  <c r="O11" i="45"/>
  <c r="H16" i="44"/>
  <c r="J16" i="44" s="1"/>
  <c r="K14" i="44"/>
  <c r="M14" i="44" s="1"/>
  <c r="O13" i="44"/>
  <c r="AA12" i="44"/>
  <c r="AB12" i="44" s="1"/>
  <c r="B12" i="44"/>
  <c r="N11" i="44"/>
  <c r="I16" i="43"/>
  <c r="L14" i="43"/>
  <c r="T13" i="43"/>
  <c r="W12" i="43"/>
  <c r="Y12" i="43" s="1"/>
  <c r="K11" i="43"/>
  <c r="I16" i="42"/>
  <c r="Z14" i="42"/>
  <c r="L14" i="42"/>
  <c r="B14" i="42"/>
  <c r="T13" i="42"/>
  <c r="F13" i="42"/>
  <c r="W12" i="42"/>
  <c r="H12" i="42"/>
  <c r="O11" i="42"/>
  <c r="E11" i="42"/>
  <c r="AA16" i="41"/>
  <c r="N16" i="41"/>
  <c r="I16" i="41"/>
  <c r="C16" i="41"/>
  <c r="Z14" i="41"/>
  <c r="U14" i="41"/>
  <c r="L14" i="41"/>
  <c r="H14" i="41"/>
  <c r="B14" i="41"/>
  <c r="T13" i="41"/>
  <c r="L13" i="41"/>
  <c r="F13" i="41"/>
  <c r="W12" i="41"/>
  <c r="N12" i="41"/>
  <c r="H12" i="41"/>
  <c r="C12" i="41"/>
  <c r="AA11" i="41"/>
  <c r="W11" i="41"/>
  <c r="N11" i="41"/>
  <c r="I11" i="41"/>
  <c r="C11" i="41"/>
  <c r="Z16" i="40"/>
  <c r="U16" i="40"/>
  <c r="L16" i="40"/>
  <c r="H16" i="40"/>
  <c r="B16" i="40"/>
  <c r="X14" i="40"/>
  <c r="T14" i="40"/>
  <c r="K14" i="40"/>
  <c r="F14" i="40"/>
  <c r="X13" i="40"/>
  <c r="O13" i="40"/>
  <c r="K13" i="40"/>
  <c r="E13" i="40"/>
  <c r="AA12" i="40"/>
  <c r="U12" i="40"/>
  <c r="L12" i="40"/>
  <c r="B12" i="40"/>
  <c r="Z11" i="40"/>
  <c r="U11" i="40"/>
  <c r="H11" i="40"/>
  <c r="B11" i="40"/>
  <c r="X16" i="39"/>
  <c r="T16" i="39"/>
  <c r="K16" i="39"/>
  <c r="F16" i="39"/>
  <c r="W14" i="39"/>
  <c r="O14" i="39"/>
  <c r="E14" i="39"/>
  <c r="AA13" i="39"/>
  <c r="W13" i="39"/>
  <c r="N13" i="39"/>
  <c r="I13" i="39"/>
  <c r="C13" i="39"/>
  <c r="Z12" i="39"/>
  <c r="T12" i="39"/>
  <c r="K12" i="39"/>
  <c r="F12" i="39"/>
  <c r="T11" i="39"/>
  <c r="L11" i="39"/>
  <c r="F11" i="39"/>
  <c r="F16" i="40"/>
  <c r="AA13" i="40"/>
  <c r="C13" i="40"/>
  <c r="K12" i="40"/>
  <c r="M12" i="40" s="1"/>
  <c r="T11" i="40"/>
  <c r="E16" i="39"/>
  <c r="N14" i="39"/>
  <c r="P14" i="39" s="1"/>
  <c r="U13" i="39"/>
  <c r="I12" i="39"/>
  <c r="E11" i="39"/>
  <c r="I16" i="46"/>
  <c r="L14" i="46"/>
  <c r="T13" i="46"/>
  <c r="W12" i="46"/>
  <c r="Y12" i="46" s="1"/>
  <c r="I11" i="46"/>
  <c r="O16" i="45"/>
  <c r="Z13" i="45"/>
  <c r="AB13" i="45" s="1"/>
  <c r="B13" i="45"/>
  <c r="I12" i="45"/>
  <c r="X11" i="45"/>
  <c r="L16" i="44"/>
  <c r="T14" i="44"/>
  <c r="X13" i="44"/>
  <c r="U11" i="44"/>
  <c r="N16" i="43"/>
  <c r="P16" i="43" s="1"/>
  <c r="U14" i="43"/>
  <c r="AD14" i="43" s="1"/>
  <c r="C12" i="43"/>
  <c r="N11" i="43"/>
  <c r="P11" i="43" s="1"/>
  <c r="C11" i="43"/>
  <c r="W16" i="42"/>
  <c r="Y16" i="42" s="1"/>
  <c r="AA14" i="42"/>
  <c r="N14" i="42"/>
  <c r="C14" i="42"/>
  <c r="U13" i="42"/>
  <c r="AD13" i="42" s="1"/>
  <c r="H13" i="42"/>
  <c r="J13" i="42" s="1"/>
  <c r="X12" i="42"/>
  <c r="I12" i="42"/>
  <c r="W11" i="42"/>
  <c r="I11" i="42"/>
  <c r="W16" i="41"/>
  <c r="O16" i="41"/>
  <c r="E16" i="41"/>
  <c r="AA14" i="41"/>
  <c r="N14" i="41"/>
  <c r="I14" i="41"/>
  <c r="C14" i="41"/>
  <c r="Z13" i="41"/>
  <c r="U13" i="41"/>
  <c r="H13" i="41"/>
  <c r="B13" i="41"/>
  <c r="X12" i="41"/>
  <c r="O12" i="41"/>
  <c r="P12" i="41" s="1"/>
  <c r="I12" i="41"/>
  <c r="E12" i="41"/>
  <c r="X11" i="41"/>
  <c r="O11" i="41"/>
  <c r="K11" i="41"/>
  <c r="E11" i="41"/>
  <c r="AA16" i="40"/>
  <c r="N16" i="40"/>
  <c r="I16" i="40"/>
  <c r="C16" i="40"/>
  <c r="Z14" i="40"/>
  <c r="U14" i="40"/>
  <c r="L14" i="40"/>
  <c r="H14" i="40"/>
  <c r="B14" i="40"/>
  <c r="T13" i="40"/>
  <c r="L13" i="40"/>
  <c r="F13" i="40"/>
  <c r="W12" i="40"/>
  <c r="N12" i="40"/>
  <c r="H12" i="40"/>
  <c r="C12" i="40"/>
  <c r="AA11" i="40"/>
  <c r="W11" i="40"/>
  <c r="N11" i="40"/>
  <c r="I11" i="40"/>
  <c r="C11" i="40"/>
  <c r="Z16" i="39"/>
  <c r="U16" i="39"/>
  <c r="L16" i="39"/>
  <c r="H16" i="39"/>
  <c r="B16" i="39"/>
  <c r="X14" i="39"/>
  <c r="T14" i="39"/>
  <c r="K14" i="39"/>
  <c r="F14" i="39"/>
  <c r="X13" i="39"/>
  <c r="O13" i="39"/>
  <c r="K13" i="39"/>
  <c r="E13" i="39"/>
  <c r="AA12" i="39"/>
  <c r="U12" i="39"/>
  <c r="L12" i="39"/>
  <c r="B12" i="39"/>
  <c r="Z11" i="39"/>
  <c r="U11" i="39"/>
  <c r="H11" i="39"/>
  <c r="B11" i="39"/>
  <c r="T16" i="40"/>
  <c r="E14" i="40"/>
  <c r="G14" i="40" s="1"/>
  <c r="I13" i="40"/>
  <c r="F12" i="40"/>
  <c r="L11" i="40"/>
  <c r="W16" i="39"/>
  <c r="Y16" i="39" s="1"/>
  <c r="I14" i="39"/>
  <c r="H13" i="39"/>
  <c r="J13" i="39" s="1"/>
  <c r="O12" i="39"/>
  <c r="K11" i="39"/>
  <c r="N16" i="46"/>
  <c r="P16" i="46" s="1"/>
  <c r="U14" i="46"/>
  <c r="AD14" i="46" s="1"/>
  <c r="C12" i="46"/>
  <c r="N11" i="46"/>
  <c r="W16" i="45"/>
  <c r="Y16" i="45" s="1"/>
  <c r="AA14" i="45"/>
  <c r="C14" i="45"/>
  <c r="H13" i="45"/>
  <c r="O12" i="45"/>
  <c r="P12" i="45" s="1"/>
  <c r="E11" i="45"/>
  <c r="U16" i="44"/>
  <c r="X14" i="44"/>
  <c r="E13" i="44"/>
  <c r="L12" i="44"/>
  <c r="Z11" i="44"/>
  <c r="C11" i="44"/>
  <c r="Z14" i="43"/>
  <c r="B14" i="43"/>
  <c r="F13" i="43"/>
  <c r="H12" i="43"/>
  <c r="J12" i="43" s="1"/>
  <c r="W11" i="43"/>
  <c r="E11" i="43"/>
  <c r="AA16" i="42"/>
  <c r="N16" i="42"/>
  <c r="C16" i="42"/>
  <c r="U14" i="42"/>
  <c r="AD14" i="42" s="1"/>
  <c r="H14" i="42"/>
  <c r="L13" i="42"/>
  <c r="N12" i="42"/>
  <c r="C12" i="42"/>
  <c r="X11" i="42"/>
  <c r="K11" i="42"/>
  <c r="X16" i="41"/>
  <c r="T16" i="41"/>
  <c r="K16" i="41"/>
  <c r="F16" i="41"/>
  <c r="W14" i="41"/>
  <c r="O14" i="41"/>
  <c r="E14" i="41"/>
  <c r="AA13" i="41"/>
  <c r="W13" i="41"/>
  <c r="N13" i="41"/>
  <c r="I13" i="41"/>
  <c r="C13" i="41"/>
  <c r="Z12" i="41"/>
  <c r="T12" i="41"/>
  <c r="K12" i="41"/>
  <c r="F12" i="41"/>
  <c r="T11" i="41"/>
  <c r="L11" i="41"/>
  <c r="F11" i="41"/>
  <c r="W16" i="40"/>
  <c r="O16" i="40"/>
  <c r="E16" i="40"/>
  <c r="G16" i="40" s="1"/>
  <c r="AA14" i="40"/>
  <c r="N14" i="40"/>
  <c r="I14" i="40"/>
  <c r="C14" i="40"/>
  <c r="Z13" i="40"/>
  <c r="U13" i="40"/>
  <c r="AD13" i="40" s="1"/>
  <c r="H13" i="40"/>
  <c r="J13" i="40" s="1"/>
  <c r="B13" i="40"/>
  <c r="X12" i="40"/>
  <c r="O12" i="40"/>
  <c r="P12" i="40" s="1"/>
  <c r="I12" i="40"/>
  <c r="E12" i="40"/>
  <c r="G12" i="40" s="1"/>
  <c r="X11" i="40"/>
  <c r="O11" i="40"/>
  <c r="K11" i="40"/>
  <c r="E11" i="40"/>
  <c r="AA16" i="39"/>
  <c r="N16" i="39"/>
  <c r="I16" i="39"/>
  <c r="C16" i="39"/>
  <c r="Z14" i="39"/>
  <c r="U14" i="39"/>
  <c r="L14" i="39"/>
  <c r="H14" i="39"/>
  <c r="J14" i="39" s="1"/>
  <c r="B14" i="39"/>
  <c r="T13" i="39"/>
  <c r="L13" i="39"/>
  <c r="F13" i="39"/>
  <c r="W12" i="39"/>
  <c r="N12" i="39"/>
  <c r="H12" i="39"/>
  <c r="J12" i="39" s="1"/>
  <c r="C12" i="39"/>
  <c r="AA11" i="39"/>
  <c r="W11" i="39"/>
  <c r="N11" i="39"/>
  <c r="I11" i="39"/>
  <c r="I15" i="39" s="1"/>
  <c r="C11" i="39"/>
  <c r="K16" i="40"/>
  <c r="W14" i="40"/>
  <c r="W13" i="40"/>
  <c r="Y13" i="40" s="1"/>
  <c r="Z12" i="40"/>
  <c r="O16" i="39"/>
  <c r="C14" i="39"/>
  <c r="B13" i="39"/>
  <c r="E12" i="39"/>
  <c r="O11" i="39"/>
  <c r="Z14" i="46"/>
  <c r="AB14" i="46" s="1"/>
  <c r="B14" i="46"/>
  <c r="F13" i="46"/>
  <c r="H12" i="46"/>
  <c r="J12" i="46" s="1"/>
  <c r="W11" i="46"/>
  <c r="E16" i="45"/>
  <c r="G16" i="45" s="1"/>
  <c r="I14" i="45"/>
  <c r="X12" i="45"/>
  <c r="K11" i="45"/>
  <c r="Z16" i="44"/>
  <c r="AB16" i="44" s="1"/>
  <c r="B16" i="44"/>
  <c r="F14" i="44"/>
  <c r="R14" i="44" s="1"/>
  <c r="K13" i="44"/>
  <c r="M13" i="44" s="1"/>
  <c r="U12" i="44"/>
  <c r="AD12" i="44" s="1"/>
  <c r="I11" i="44"/>
  <c r="I15" i="44" s="1"/>
  <c r="AA16" i="43"/>
  <c r="C16" i="43"/>
  <c r="H14" i="43"/>
  <c r="J14" i="43" s="1"/>
  <c r="L13" i="43"/>
  <c r="N12" i="43"/>
  <c r="AA11" i="43"/>
  <c r="AA15" i="43" s="1"/>
  <c r="I11" i="43"/>
  <c r="I15" i="43" s="1"/>
  <c r="O16" i="42"/>
  <c r="E16" i="42"/>
  <c r="I14" i="42"/>
  <c r="Z13" i="42"/>
  <c r="AB13" i="42" s="1"/>
  <c r="B13" i="42"/>
  <c r="O12" i="42"/>
  <c r="P12" i="42" s="1"/>
  <c r="E12" i="42"/>
  <c r="AA11" i="42"/>
  <c r="AA15" i="42" s="1"/>
  <c r="N11" i="42"/>
  <c r="C11" i="42"/>
  <c r="Z16" i="41"/>
  <c r="U16" i="41"/>
  <c r="AD16" i="41" s="1"/>
  <c r="L16" i="41"/>
  <c r="H16" i="41"/>
  <c r="J16" i="41" s="1"/>
  <c r="B16" i="41"/>
  <c r="X14" i="41"/>
  <c r="T14" i="41"/>
  <c r="K14" i="41"/>
  <c r="M14" i="41" s="1"/>
  <c r="F14" i="41"/>
  <c r="X13" i="41"/>
  <c r="O13" i="41"/>
  <c r="K13" i="41"/>
  <c r="M13" i="41" s="1"/>
  <c r="E13" i="41"/>
  <c r="AA12" i="41"/>
  <c r="AB12" i="41" s="1"/>
  <c r="U12" i="41"/>
  <c r="L12" i="41"/>
  <c r="B12" i="41"/>
  <c r="Z11" i="41"/>
  <c r="U11" i="41"/>
  <c r="H11" i="41"/>
  <c r="B11" i="41"/>
  <c r="X16" i="40"/>
  <c r="O14" i="40"/>
  <c r="N13" i="40"/>
  <c r="P13" i="40" s="1"/>
  <c r="T12" i="40"/>
  <c r="F11" i="40"/>
  <c r="AA14" i="39"/>
  <c r="Z13" i="39"/>
  <c r="AB13" i="39" s="1"/>
  <c r="X12" i="39"/>
  <c r="X11" i="39"/>
  <c r="T14" i="6"/>
  <c r="T12" i="6"/>
  <c r="U14" i="6"/>
  <c r="U12" i="6"/>
  <c r="T11" i="6"/>
  <c r="T16" i="6"/>
  <c r="T13" i="6"/>
  <c r="U16" i="6"/>
  <c r="U13" i="6"/>
  <c r="U11" i="6"/>
  <c r="W16" i="6"/>
  <c r="K16" i="6"/>
  <c r="E16" i="6"/>
  <c r="Z14" i="6"/>
  <c r="N14" i="6"/>
  <c r="H14" i="6"/>
  <c r="B14" i="6"/>
  <c r="W13" i="6"/>
  <c r="L13" i="6"/>
  <c r="F13" i="6"/>
  <c r="AA12" i="6"/>
  <c r="O12" i="6"/>
  <c r="I12" i="6"/>
  <c r="C12" i="6"/>
  <c r="X11" i="6"/>
  <c r="L11" i="6"/>
  <c r="F11" i="6"/>
  <c r="W12" i="6"/>
  <c r="Z11" i="6"/>
  <c r="B11" i="6"/>
  <c r="X16" i="6"/>
  <c r="L16" i="6"/>
  <c r="F16" i="6"/>
  <c r="AA14" i="6"/>
  <c r="O14" i="6"/>
  <c r="I14" i="6"/>
  <c r="C14" i="6"/>
  <c r="X13" i="6"/>
  <c r="N13" i="6"/>
  <c r="H13" i="6"/>
  <c r="B13" i="6"/>
  <c r="K12" i="6"/>
  <c r="N11" i="6"/>
  <c r="Z16" i="6"/>
  <c r="N16" i="6"/>
  <c r="H16" i="6"/>
  <c r="B16" i="6"/>
  <c r="W14" i="6"/>
  <c r="K14" i="6"/>
  <c r="E14" i="6"/>
  <c r="Z13" i="6"/>
  <c r="O13" i="6"/>
  <c r="I13" i="6"/>
  <c r="C13" i="6"/>
  <c r="X12" i="6"/>
  <c r="L12" i="6"/>
  <c r="F12" i="6"/>
  <c r="AA11" i="6"/>
  <c r="O11" i="6"/>
  <c r="I11" i="6"/>
  <c r="C11" i="6"/>
  <c r="F14" i="6"/>
  <c r="K13" i="6"/>
  <c r="M13" i="6" s="1"/>
  <c r="Z12" i="6"/>
  <c r="H12" i="6"/>
  <c r="W11" i="6"/>
  <c r="E11" i="6"/>
  <c r="E12" i="6"/>
  <c r="AA16" i="6"/>
  <c r="O16" i="6"/>
  <c r="I16" i="6"/>
  <c r="C16" i="6"/>
  <c r="X14" i="6"/>
  <c r="L14" i="6"/>
  <c r="AA13" i="6"/>
  <c r="E13" i="6"/>
  <c r="G13" i="6" s="1"/>
  <c r="N12" i="6"/>
  <c r="B12" i="6"/>
  <c r="K11" i="6"/>
  <c r="H11" i="6"/>
  <c r="B28" i="41"/>
  <c r="B24" i="42" s="1"/>
  <c r="V26" i="41"/>
  <c r="V28" i="41" s="1"/>
  <c r="M26" i="49"/>
  <c r="AY15" i="49"/>
  <c r="AX14" i="49"/>
  <c r="AY15" i="48"/>
  <c r="AX14" i="48"/>
  <c r="AY15" i="47"/>
  <c r="AX14" i="47"/>
  <c r="AY15" i="46"/>
  <c r="AX14" i="46"/>
  <c r="AY15" i="45"/>
  <c r="AX14" i="45"/>
  <c r="AY15" i="44"/>
  <c r="AX14" i="44"/>
  <c r="AY15" i="43"/>
  <c r="AX14" i="43"/>
  <c r="AY15" i="42"/>
  <c r="AX14" i="42"/>
  <c r="AY15" i="41"/>
  <c r="AX14" i="41"/>
  <c r="AY15" i="40"/>
  <c r="AX14" i="40"/>
  <c r="AY15" i="39"/>
  <c r="AX14" i="39"/>
  <c r="AR14" i="6"/>
  <c r="W14" i="1"/>
  <c r="X14" i="1"/>
  <c r="X13" i="1"/>
  <c r="W11" i="1"/>
  <c r="T14" i="1"/>
  <c r="X12" i="1"/>
  <c r="W13" i="1"/>
  <c r="X16" i="1"/>
  <c r="T13" i="1"/>
  <c r="X11" i="1"/>
  <c r="W12" i="1"/>
  <c r="W16" i="1"/>
  <c r="Y16" i="1" s="1"/>
  <c r="U12" i="1"/>
  <c r="T11" i="1"/>
  <c r="R12" i="1"/>
  <c r="Q13" i="1"/>
  <c r="U14" i="1"/>
  <c r="R14" i="1"/>
  <c r="Q11" i="1"/>
  <c r="T12" i="1"/>
  <c r="Q14" i="1"/>
  <c r="U16" i="1"/>
  <c r="U11" i="1"/>
  <c r="R16" i="1"/>
  <c r="R11" i="1"/>
  <c r="Q12" i="1"/>
  <c r="T16" i="1"/>
  <c r="Q16" i="1"/>
  <c r="S16" i="1" s="1"/>
  <c r="U13" i="1"/>
  <c r="R13" i="1"/>
  <c r="O16" i="1"/>
  <c r="F16" i="1"/>
  <c r="C16" i="1"/>
  <c r="O12" i="1"/>
  <c r="N12" i="1"/>
  <c r="L12" i="1"/>
  <c r="K12" i="1"/>
  <c r="I12" i="1"/>
  <c r="H12" i="1"/>
  <c r="F12" i="1"/>
  <c r="E12" i="1"/>
  <c r="C11" i="1"/>
  <c r="B12" i="1"/>
  <c r="I11" i="1"/>
  <c r="F11" i="1"/>
  <c r="C13" i="1"/>
  <c r="B11" i="1"/>
  <c r="I14" i="1"/>
  <c r="H14" i="1"/>
  <c r="C14" i="1"/>
  <c r="E16" i="1"/>
  <c r="N13" i="1"/>
  <c r="I13" i="1"/>
  <c r="E13" i="1"/>
  <c r="B13" i="1"/>
  <c r="N16" i="1"/>
  <c r="I16" i="1"/>
  <c r="B16" i="1"/>
  <c r="O11" i="1"/>
  <c r="N11" i="1"/>
  <c r="L11" i="1"/>
  <c r="K11" i="1"/>
  <c r="H11" i="1"/>
  <c r="E11" i="1"/>
  <c r="L14" i="1"/>
  <c r="F14" i="1"/>
  <c r="K16" i="1"/>
  <c r="L13" i="1"/>
  <c r="F13" i="1"/>
  <c r="L16" i="1"/>
  <c r="H16" i="1"/>
  <c r="O14" i="1"/>
  <c r="N14" i="1"/>
  <c r="K14" i="1"/>
  <c r="E14" i="1"/>
  <c r="B14" i="1"/>
  <c r="O13" i="1"/>
  <c r="K13" i="1"/>
  <c r="K15" i="1" s="1"/>
  <c r="H13" i="1"/>
  <c r="C12" i="1"/>
  <c r="A403" i="5"/>
  <c r="BS24" i="1"/>
  <c r="BR24" i="1"/>
  <c r="BQ24" i="1"/>
  <c r="BS23" i="1"/>
  <c r="BR23" i="1"/>
  <c r="BQ23" i="1"/>
  <c r="BS22" i="1"/>
  <c r="BR22" i="1"/>
  <c r="BQ22" i="1"/>
  <c r="BS20" i="1"/>
  <c r="BR20" i="1"/>
  <c r="BQ20" i="1"/>
  <c r="BS19" i="1"/>
  <c r="BR19" i="1"/>
  <c r="BQ19" i="1"/>
  <c r="BS18" i="1"/>
  <c r="BR18" i="1"/>
  <c r="BQ18" i="1"/>
  <c r="BS17" i="1"/>
  <c r="BR17" i="1"/>
  <c r="BQ17" i="1"/>
  <c r="BS16" i="1"/>
  <c r="BR16" i="1"/>
  <c r="BQ16" i="1"/>
  <c r="AS16" i="2"/>
  <c r="AS17" i="2"/>
  <c r="AS18" i="2"/>
  <c r="AS19" i="2"/>
  <c r="AS20" i="2"/>
  <c r="AS21" i="2"/>
  <c r="AS22" i="2"/>
  <c r="AS15" i="2"/>
  <c r="AR16" i="2"/>
  <c r="AR17" i="2"/>
  <c r="AR18" i="2"/>
  <c r="AR19" i="2"/>
  <c r="AR20" i="2"/>
  <c r="AR21" i="2"/>
  <c r="AR22" i="2"/>
  <c r="AR15" i="2"/>
  <c r="AQ16" i="2"/>
  <c r="AQ17" i="2"/>
  <c r="AQ18" i="2"/>
  <c r="AQ19" i="2"/>
  <c r="AQ20" i="2"/>
  <c r="AQ21" i="2"/>
  <c r="AQ22" i="2"/>
  <c r="AQ15" i="2"/>
  <c r="S26" i="1"/>
  <c r="S28" i="1" s="1"/>
  <c r="Q26" i="1"/>
  <c r="Q28" i="1" s="1"/>
  <c r="O26" i="1"/>
  <c r="O28" i="1" s="1"/>
  <c r="P26" i="1"/>
  <c r="P28" i="1" s="1"/>
  <c r="M26" i="1"/>
  <c r="M28" i="1" s="1"/>
  <c r="K24" i="1"/>
  <c r="C26" i="1"/>
  <c r="C28" i="1" s="1"/>
  <c r="D26" i="1"/>
  <c r="D28" i="1" s="1"/>
  <c r="E26" i="1"/>
  <c r="E28" i="1" s="1"/>
  <c r="F26" i="1"/>
  <c r="F28" i="1" s="1"/>
  <c r="G26" i="1"/>
  <c r="G28" i="1" s="1"/>
  <c r="H26" i="1"/>
  <c r="H28" i="1" s="1"/>
  <c r="I26" i="1"/>
  <c r="I28" i="1" s="1"/>
  <c r="J26" i="1"/>
  <c r="J28" i="1" s="1"/>
  <c r="B26" i="1"/>
  <c r="B28" i="1" s="1"/>
  <c r="K25" i="1"/>
  <c r="K27" i="1"/>
  <c r="G13" i="1" l="1"/>
  <c r="AB12" i="43"/>
  <c r="G14" i="46"/>
  <c r="G11" i="1"/>
  <c r="M14" i="1"/>
  <c r="M11" i="1"/>
  <c r="D16" i="1"/>
  <c r="D14" i="1"/>
  <c r="D13" i="1"/>
  <c r="X15" i="1"/>
  <c r="Y12" i="6"/>
  <c r="X15" i="39"/>
  <c r="AD12" i="43"/>
  <c r="R14" i="47"/>
  <c r="P12" i="6"/>
  <c r="J12" i="6"/>
  <c r="M14" i="6"/>
  <c r="P16" i="6"/>
  <c r="AD13" i="6"/>
  <c r="AC14" i="6"/>
  <c r="AD12" i="41"/>
  <c r="P11" i="42"/>
  <c r="Y12" i="39"/>
  <c r="X15" i="40"/>
  <c r="AB13" i="40"/>
  <c r="M12" i="41"/>
  <c r="X15" i="42"/>
  <c r="AD16" i="44"/>
  <c r="P12" i="39"/>
  <c r="L15" i="40"/>
  <c r="AB12" i="39"/>
  <c r="G12" i="45"/>
  <c r="AA15" i="46"/>
  <c r="M13" i="49"/>
  <c r="M14" i="49"/>
  <c r="J16" i="49"/>
  <c r="G16" i="46"/>
  <c r="N15" i="1"/>
  <c r="Y14" i="1"/>
  <c r="F15" i="41"/>
  <c r="AB16" i="41"/>
  <c r="Y14" i="40"/>
  <c r="I15" i="46"/>
  <c r="Y16" i="48"/>
  <c r="AD12" i="49"/>
  <c r="J13" i="46"/>
  <c r="G14" i="47"/>
  <c r="AB12" i="48"/>
  <c r="P12" i="49"/>
  <c r="Q13" i="6"/>
  <c r="D13" i="6"/>
  <c r="R14" i="6"/>
  <c r="AG14" i="6" s="1"/>
  <c r="Z15" i="6"/>
  <c r="AB11" i="6"/>
  <c r="Q14" i="6"/>
  <c r="S14" i="6" s="1"/>
  <c r="D14" i="6"/>
  <c r="T15" i="6"/>
  <c r="AC11" i="6"/>
  <c r="V11" i="6"/>
  <c r="U15" i="41"/>
  <c r="AD11" i="41"/>
  <c r="AC14" i="41"/>
  <c r="V14" i="41"/>
  <c r="D13" i="42"/>
  <c r="Q13" i="42"/>
  <c r="AF13" i="42" s="1"/>
  <c r="Q16" i="44"/>
  <c r="D16" i="44"/>
  <c r="Q12" i="39"/>
  <c r="G12" i="39"/>
  <c r="C15" i="39"/>
  <c r="R11" i="39"/>
  <c r="AG11" i="39" s="1"/>
  <c r="Q14" i="39"/>
  <c r="AF14" i="39" s="1"/>
  <c r="D14" i="39"/>
  <c r="Z15" i="39"/>
  <c r="AB14" i="39"/>
  <c r="M16" i="41"/>
  <c r="AB11" i="44"/>
  <c r="Z15" i="44"/>
  <c r="R12" i="46"/>
  <c r="AG12" i="46" s="1"/>
  <c r="AC16" i="40"/>
  <c r="V16" i="40"/>
  <c r="P11" i="40"/>
  <c r="N15" i="40"/>
  <c r="K15" i="41"/>
  <c r="M11" i="41"/>
  <c r="M15" i="41" s="1"/>
  <c r="C15" i="43"/>
  <c r="AC13" i="46"/>
  <c r="V13" i="46"/>
  <c r="T15" i="40"/>
  <c r="AC11" i="40"/>
  <c r="V11" i="40"/>
  <c r="R13" i="39"/>
  <c r="AG13" i="39"/>
  <c r="B15" i="40"/>
  <c r="D11" i="40"/>
  <c r="Q11" i="40"/>
  <c r="AF11" i="40"/>
  <c r="Q12" i="40"/>
  <c r="D12" i="40"/>
  <c r="Q13" i="40"/>
  <c r="G13" i="40"/>
  <c r="Q16" i="40"/>
  <c r="D16" i="40"/>
  <c r="W15" i="41"/>
  <c r="Y11" i="41"/>
  <c r="AC13" i="41"/>
  <c r="V13" i="41"/>
  <c r="Q14" i="42"/>
  <c r="D14" i="42"/>
  <c r="K15" i="43"/>
  <c r="M11" i="43"/>
  <c r="U15" i="42"/>
  <c r="AD11" i="42"/>
  <c r="AC14" i="42"/>
  <c r="AE14" i="42" s="1"/>
  <c r="V14" i="42"/>
  <c r="H15" i="43"/>
  <c r="J11" i="43"/>
  <c r="Q11" i="44"/>
  <c r="AF11" i="44" s="1"/>
  <c r="B15" i="44"/>
  <c r="D11" i="44"/>
  <c r="M16" i="44"/>
  <c r="AF16" i="44"/>
  <c r="R12" i="45"/>
  <c r="AG12" i="45" s="1"/>
  <c r="Q11" i="46"/>
  <c r="AF11" i="46" s="1"/>
  <c r="D11" i="46"/>
  <c r="B15" i="46"/>
  <c r="D12" i="46"/>
  <c r="Q16" i="46"/>
  <c r="D16" i="46"/>
  <c r="E15" i="48"/>
  <c r="G11" i="48"/>
  <c r="Q12" i="48"/>
  <c r="G12" i="48"/>
  <c r="Q13" i="48"/>
  <c r="D13" i="48"/>
  <c r="AF13" i="48"/>
  <c r="H15" i="49"/>
  <c r="J11" i="49"/>
  <c r="M16" i="42"/>
  <c r="V12" i="43"/>
  <c r="AC12" i="43"/>
  <c r="AE12" i="43" s="1"/>
  <c r="AC16" i="43"/>
  <c r="V16" i="43"/>
  <c r="Q11" i="45"/>
  <c r="B15" i="45"/>
  <c r="D11" i="45"/>
  <c r="Q12" i="45"/>
  <c r="S12" i="45" s="1"/>
  <c r="D12" i="45"/>
  <c r="Q13" i="45"/>
  <c r="G13" i="45"/>
  <c r="Q16" i="45"/>
  <c r="D16" i="45"/>
  <c r="R13" i="46"/>
  <c r="AG13" i="46" s="1"/>
  <c r="C15" i="47"/>
  <c r="R11" i="47"/>
  <c r="AG11" i="47" s="1"/>
  <c r="Q14" i="47"/>
  <c r="S14" i="47" s="1"/>
  <c r="D14" i="47"/>
  <c r="W15" i="48"/>
  <c r="Y11" i="48"/>
  <c r="AC13" i="48"/>
  <c r="AE13" i="48" s="1"/>
  <c r="V13" i="48"/>
  <c r="T15" i="49"/>
  <c r="AC11" i="49"/>
  <c r="V11" i="49"/>
  <c r="V12" i="45"/>
  <c r="AC12" i="45"/>
  <c r="AC16" i="45"/>
  <c r="V16" i="45"/>
  <c r="AB11" i="47"/>
  <c r="Z15" i="47"/>
  <c r="U15" i="48"/>
  <c r="AD11" i="48"/>
  <c r="AC14" i="48"/>
  <c r="V14" i="48"/>
  <c r="K15" i="49"/>
  <c r="M11" i="49"/>
  <c r="T15" i="47"/>
  <c r="AC11" i="47"/>
  <c r="V11" i="47"/>
  <c r="R13" i="48"/>
  <c r="AG13" i="48" s="1"/>
  <c r="C15" i="49"/>
  <c r="R11" i="49"/>
  <c r="Q14" i="49"/>
  <c r="S14" i="49" s="1"/>
  <c r="D14" i="49"/>
  <c r="X15" i="6"/>
  <c r="G16" i="6"/>
  <c r="AA15" i="39"/>
  <c r="G14" i="41"/>
  <c r="J14" i="42"/>
  <c r="R13" i="43"/>
  <c r="AB11" i="39"/>
  <c r="AD16" i="39"/>
  <c r="J12" i="40"/>
  <c r="J13" i="41"/>
  <c r="R16" i="40"/>
  <c r="R16" i="39"/>
  <c r="F15" i="40"/>
  <c r="AB16" i="40"/>
  <c r="AD14" i="41"/>
  <c r="P16" i="41"/>
  <c r="J12" i="42"/>
  <c r="R16" i="46"/>
  <c r="S16" i="46" s="1"/>
  <c r="AD12" i="42"/>
  <c r="M13" i="43"/>
  <c r="M14" i="43"/>
  <c r="J16" i="43"/>
  <c r="M12" i="44"/>
  <c r="G14" i="44"/>
  <c r="I15" i="45"/>
  <c r="J14" i="45"/>
  <c r="G13" i="46"/>
  <c r="AB16" i="46"/>
  <c r="F15" i="42"/>
  <c r="M12" i="42"/>
  <c r="G14" i="42"/>
  <c r="L15" i="43"/>
  <c r="P13" i="43"/>
  <c r="X15" i="44"/>
  <c r="AB13" i="44"/>
  <c r="R14" i="45"/>
  <c r="AG14" i="45" s="1"/>
  <c r="AB16" i="45"/>
  <c r="AA15" i="47"/>
  <c r="Y12" i="47"/>
  <c r="AB14" i="47"/>
  <c r="AD14" i="48"/>
  <c r="P16" i="48"/>
  <c r="Y13" i="49"/>
  <c r="Y14" i="49"/>
  <c r="J13" i="43"/>
  <c r="O15" i="44"/>
  <c r="J12" i="44"/>
  <c r="L15" i="45"/>
  <c r="P13" i="45"/>
  <c r="O15" i="46"/>
  <c r="P12" i="46"/>
  <c r="AD13" i="46"/>
  <c r="P14" i="46"/>
  <c r="Y16" i="46"/>
  <c r="AD16" i="47"/>
  <c r="AD12" i="48"/>
  <c r="J13" i="49"/>
  <c r="Y13" i="47"/>
  <c r="Y14" i="47"/>
  <c r="R16" i="48"/>
  <c r="AG16" i="48" s="1"/>
  <c r="AA15" i="49"/>
  <c r="Y12" i="49"/>
  <c r="AB14" i="49"/>
  <c r="R11" i="6"/>
  <c r="C15" i="6"/>
  <c r="Q12" i="6"/>
  <c r="AF12" i="6" s="1"/>
  <c r="D12" i="6"/>
  <c r="W15" i="6"/>
  <c r="Y11" i="6"/>
  <c r="R13" i="6"/>
  <c r="AG13" i="6" s="1"/>
  <c r="Q11" i="6"/>
  <c r="B15" i="6"/>
  <c r="D15" i="6" s="1"/>
  <c r="D11" i="6"/>
  <c r="AF11" i="6"/>
  <c r="U15" i="6"/>
  <c r="AD11" i="6"/>
  <c r="V16" i="6"/>
  <c r="AC16" i="6"/>
  <c r="V12" i="6"/>
  <c r="AC12" i="6"/>
  <c r="H15" i="41"/>
  <c r="J11" i="41"/>
  <c r="C15" i="42"/>
  <c r="R11" i="42"/>
  <c r="AG11" i="42" s="1"/>
  <c r="M16" i="40"/>
  <c r="AF16" i="40"/>
  <c r="W15" i="39"/>
  <c r="Y11" i="39"/>
  <c r="AC13" i="39"/>
  <c r="V13" i="39"/>
  <c r="R13" i="41"/>
  <c r="AG13" i="41" s="1"/>
  <c r="K15" i="42"/>
  <c r="M11" i="42"/>
  <c r="C15" i="44"/>
  <c r="R11" i="44"/>
  <c r="P11" i="46"/>
  <c r="N15" i="46"/>
  <c r="K15" i="39"/>
  <c r="M11" i="39"/>
  <c r="U15" i="39"/>
  <c r="AD11" i="39"/>
  <c r="AC14" i="39"/>
  <c r="V14" i="39"/>
  <c r="R12" i="40"/>
  <c r="AG12" i="40" s="1"/>
  <c r="E15" i="41"/>
  <c r="G11" i="41"/>
  <c r="Q12" i="41"/>
  <c r="G12" i="41"/>
  <c r="D13" i="41"/>
  <c r="R14" i="41"/>
  <c r="AG14" i="41" s="1"/>
  <c r="W15" i="42"/>
  <c r="Y11" i="42"/>
  <c r="AC14" i="44"/>
  <c r="V14" i="44"/>
  <c r="AF13" i="45"/>
  <c r="D13" i="45"/>
  <c r="E15" i="39"/>
  <c r="G11" i="39"/>
  <c r="T15" i="39"/>
  <c r="AC11" i="39"/>
  <c r="V11" i="39"/>
  <c r="AB11" i="40"/>
  <c r="Z15" i="40"/>
  <c r="P11" i="41"/>
  <c r="N15" i="41"/>
  <c r="AC13" i="42"/>
  <c r="AE13" i="42" s="1"/>
  <c r="V13" i="42"/>
  <c r="C15" i="46"/>
  <c r="R11" i="46"/>
  <c r="AG11" i="46" s="1"/>
  <c r="H15" i="42"/>
  <c r="J11" i="42"/>
  <c r="J15" i="42" s="1"/>
  <c r="D11" i="43"/>
  <c r="B15" i="43"/>
  <c r="D15" i="43" s="1"/>
  <c r="Q11" i="43"/>
  <c r="Q12" i="43"/>
  <c r="AF12" i="43" s="1"/>
  <c r="D12" i="43"/>
  <c r="Q16" i="43"/>
  <c r="D16" i="43"/>
  <c r="R13" i="44"/>
  <c r="AG13" i="44" s="1"/>
  <c r="C15" i="45"/>
  <c r="R11" i="45"/>
  <c r="AG11" i="45" s="1"/>
  <c r="Q14" i="45"/>
  <c r="D14" i="45"/>
  <c r="AB11" i="46"/>
  <c r="Z15" i="46"/>
  <c r="B15" i="49"/>
  <c r="Q11" i="49"/>
  <c r="AF11" i="49" s="1"/>
  <c r="D11" i="49"/>
  <c r="D12" i="49"/>
  <c r="Q13" i="49"/>
  <c r="G13" i="49"/>
  <c r="Q16" i="49"/>
  <c r="D16" i="49"/>
  <c r="R13" i="42"/>
  <c r="AG13" i="42" s="1"/>
  <c r="R11" i="43"/>
  <c r="F15" i="43"/>
  <c r="M16" i="43"/>
  <c r="AF16" i="43"/>
  <c r="AB11" i="45"/>
  <c r="Z15" i="45"/>
  <c r="T15" i="46"/>
  <c r="AC11" i="46"/>
  <c r="V11" i="46"/>
  <c r="W15" i="47"/>
  <c r="Y11" i="47"/>
  <c r="Y15" i="47" s="1"/>
  <c r="AC13" i="47"/>
  <c r="AE13" i="47" s="1"/>
  <c r="V13" i="47"/>
  <c r="P11" i="48"/>
  <c r="N15" i="48"/>
  <c r="V12" i="49"/>
  <c r="AC12" i="49"/>
  <c r="AE12" i="49" s="1"/>
  <c r="AC16" i="49"/>
  <c r="AE16" i="49" s="1"/>
  <c r="V16" i="49"/>
  <c r="Q13" i="43"/>
  <c r="D13" i="43"/>
  <c r="M11" i="44"/>
  <c r="M15" i="44" s="1"/>
  <c r="K15" i="44"/>
  <c r="R12" i="44"/>
  <c r="AG12" i="44" s="1"/>
  <c r="M16" i="45"/>
  <c r="AF16" i="45"/>
  <c r="K15" i="46"/>
  <c r="M11" i="46"/>
  <c r="U15" i="47"/>
  <c r="AD11" i="47"/>
  <c r="AC14" i="47"/>
  <c r="V14" i="47"/>
  <c r="H15" i="48"/>
  <c r="J11" i="48"/>
  <c r="E15" i="49"/>
  <c r="G11" i="49"/>
  <c r="Q12" i="49"/>
  <c r="AF12" i="49" s="1"/>
  <c r="G12" i="49"/>
  <c r="AF13" i="49"/>
  <c r="D13" i="49"/>
  <c r="V12" i="47"/>
  <c r="AC12" i="47"/>
  <c r="AC16" i="47"/>
  <c r="AE16" i="47" s="1"/>
  <c r="V16" i="47"/>
  <c r="T15" i="48"/>
  <c r="AC11" i="48"/>
  <c r="V11" i="48"/>
  <c r="W15" i="49"/>
  <c r="Y11" i="49"/>
  <c r="AC13" i="49"/>
  <c r="V13" i="49"/>
  <c r="J13" i="1"/>
  <c r="G14" i="1"/>
  <c r="J16" i="1"/>
  <c r="H15" i="1"/>
  <c r="G16" i="1"/>
  <c r="D11" i="1"/>
  <c r="J12" i="1"/>
  <c r="P12" i="1"/>
  <c r="P16" i="1"/>
  <c r="V16" i="1"/>
  <c r="Y12" i="1"/>
  <c r="Y13" i="1"/>
  <c r="AA15" i="6"/>
  <c r="G14" i="6"/>
  <c r="J16" i="6"/>
  <c r="M12" i="6"/>
  <c r="L15" i="6"/>
  <c r="Y13" i="6"/>
  <c r="AB14" i="6"/>
  <c r="O15" i="39"/>
  <c r="AD14" i="39"/>
  <c r="P16" i="39"/>
  <c r="O15" i="40"/>
  <c r="P14" i="40"/>
  <c r="Y16" i="40"/>
  <c r="R16" i="41"/>
  <c r="AG16" i="41" s="1"/>
  <c r="P16" i="42"/>
  <c r="AD12" i="39"/>
  <c r="AG16" i="39"/>
  <c r="I15" i="40"/>
  <c r="J14" i="40"/>
  <c r="G16" i="41"/>
  <c r="G16" i="39"/>
  <c r="Y13" i="39"/>
  <c r="Y14" i="39"/>
  <c r="AB12" i="40"/>
  <c r="AD16" i="40"/>
  <c r="J12" i="41"/>
  <c r="O15" i="42"/>
  <c r="O15" i="45"/>
  <c r="M13" i="42"/>
  <c r="M14" i="42"/>
  <c r="J16" i="42"/>
  <c r="G13" i="43"/>
  <c r="R14" i="43"/>
  <c r="AB16" i="43"/>
  <c r="AA15" i="45"/>
  <c r="Y12" i="45"/>
  <c r="AB14" i="45"/>
  <c r="AD16" i="46"/>
  <c r="G16" i="42"/>
  <c r="M12" i="43"/>
  <c r="G14" i="43"/>
  <c r="L15" i="44"/>
  <c r="AD13" i="44"/>
  <c r="P14" i="44"/>
  <c r="Y16" i="44"/>
  <c r="AD16" i="45"/>
  <c r="Y13" i="46"/>
  <c r="Y14" i="46"/>
  <c r="AD14" i="47"/>
  <c r="P16" i="47"/>
  <c r="J12" i="48"/>
  <c r="L15" i="49"/>
  <c r="P13" i="49"/>
  <c r="G12" i="43"/>
  <c r="AG14" i="43"/>
  <c r="G16" i="43"/>
  <c r="J14" i="44"/>
  <c r="R16" i="44"/>
  <c r="AG16" i="44" s="1"/>
  <c r="F15" i="45"/>
  <c r="M12" i="45"/>
  <c r="J13" i="45"/>
  <c r="G14" i="45"/>
  <c r="AD12" i="47"/>
  <c r="M13" i="48"/>
  <c r="M14" i="48"/>
  <c r="J16" i="48"/>
  <c r="AG14" i="49"/>
  <c r="G16" i="49"/>
  <c r="L15" i="47"/>
  <c r="P13" i="47"/>
  <c r="Y13" i="48"/>
  <c r="Y14" i="48"/>
  <c r="AD14" i="49"/>
  <c r="P16" i="49"/>
  <c r="K15" i="6"/>
  <c r="M11" i="6"/>
  <c r="M15" i="6" s="1"/>
  <c r="E15" i="6"/>
  <c r="G11" i="6"/>
  <c r="Q16" i="6"/>
  <c r="AF16" i="6" s="1"/>
  <c r="D16" i="6"/>
  <c r="N15" i="6"/>
  <c r="P11" i="6"/>
  <c r="V13" i="6"/>
  <c r="AC13" i="6"/>
  <c r="AE13" i="6" s="1"/>
  <c r="V14" i="6"/>
  <c r="AD14" i="6"/>
  <c r="AE14" i="6" s="1"/>
  <c r="V12" i="40"/>
  <c r="AC12" i="40"/>
  <c r="B15" i="41"/>
  <c r="Q11" i="41"/>
  <c r="D11" i="41"/>
  <c r="AF12" i="41"/>
  <c r="D12" i="41"/>
  <c r="Q13" i="41"/>
  <c r="S13" i="41" s="1"/>
  <c r="G13" i="41"/>
  <c r="Q16" i="41"/>
  <c r="S16" i="41" s="1"/>
  <c r="D16" i="41"/>
  <c r="Q12" i="42"/>
  <c r="G12" i="42"/>
  <c r="K15" i="45"/>
  <c r="M11" i="45"/>
  <c r="W15" i="46"/>
  <c r="Y11" i="46"/>
  <c r="Y15" i="46" s="1"/>
  <c r="R14" i="39"/>
  <c r="S14" i="39" s="1"/>
  <c r="P11" i="39"/>
  <c r="N15" i="39"/>
  <c r="K15" i="40"/>
  <c r="M11" i="40"/>
  <c r="T15" i="41"/>
  <c r="AC11" i="41"/>
  <c r="V11" i="41"/>
  <c r="W15" i="43"/>
  <c r="Y11" i="43"/>
  <c r="Z15" i="43"/>
  <c r="AB14" i="43"/>
  <c r="Q13" i="44"/>
  <c r="S13" i="44" s="1"/>
  <c r="G13" i="44"/>
  <c r="H15" i="39"/>
  <c r="J11" i="39"/>
  <c r="J15" i="39" s="1"/>
  <c r="C15" i="40"/>
  <c r="R11" i="40"/>
  <c r="Q14" i="40"/>
  <c r="D14" i="40"/>
  <c r="AF14" i="40"/>
  <c r="R12" i="43"/>
  <c r="AG12" i="43" s="1"/>
  <c r="R13" i="40"/>
  <c r="AG13" i="40" s="1"/>
  <c r="V12" i="39"/>
  <c r="AC12" i="39"/>
  <c r="AE12" i="39" s="1"/>
  <c r="AC16" i="39"/>
  <c r="AE16" i="39" s="1"/>
  <c r="V16" i="39"/>
  <c r="U15" i="40"/>
  <c r="AD11" i="40"/>
  <c r="AC14" i="40"/>
  <c r="V14" i="40"/>
  <c r="R12" i="41"/>
  <c r="AG12" i="41" s="1"/>
  <c r="E15" i="42"/>
  <c r="G11" i="42"/>
  <c r="AC13" i="43"/>
  <c r="V13" i="43"/>
  <c r="D12" i="44"/>
  <c r="Q12" i="44"/>
  <c r="S12" i="44" s="1"/>
  <c r="Q11" i="42"/>
  <c r="AF11" i="42" s="1"/>
  <c r="D11" i="42"/>
  <c r="B15" i="42"/>
  <c r="D15" i="42" s="1"/>
  <c r="AF12" i="42"/>
  <c r="D12" i="42"/>
  <c r="Q16" i="42"/>
  <c r="D16" i="42"/>
  <c r="T15" i="44"/>
  <c r="AC11" i="44"/>
  <c r="V11" i="44"/>
  <c r="W15" i="45"/>
  <c r="Y11" i="45"/>
  <c r="AC13" i="45"/>
  <c r="AE13" i="45" s="1"/>
  <c r="V13" i="45"/>
  <c r="U15" i="46"/>
  <c r="AD11" i="46"/>
  <c r="AC14" i="46"/>
  <c r="AE14" i="46" s="1"/>
  <c r="V14" i="46"/>
  <c r="K15" i="47"/>
  <c r="M11" i="47"/>
  <c r="AB11" i="49"/>
  <c r="Z15" i="49"/>
  <c r="T15" i="42"/>
  <c r="AC11" i="42"/>
  <c r="V11" i="42"/>
  <c r="U15" i="45"/>
  <c r="AD11" i="45"/>
  <c r="AC14" i="45"/>
  <c r="V14" i="45"/>
  <c r="V12" i="46"/>
  <c r="AC12" i="46"/>
  <c r="AC16" i="46"/>
  <c r="AE16" i="46" s="1"/>
  <c r="V16" i="46"/>
  <c r="P11" i="47"/>
  <c r="P15" i="47" s="1"/>
  <c r="N15" i="47"/>
  <c r="R12" i="48"/>
  <c r="AG12" i="48" s="1"/>
  <c r="M16" i="49"/>
  <c r="AF16" i="49"/>
  <c r="G11" i="44"/>
  <c r="E15" i="44"/>
  <c r="Q14" i="44"/>
  <c r="S14" i="44" s="1"/>
  <c r="D14" i="44"/>
  <c r="R13" i="45"/>
  <c r="AG13" i="45" s="1"/>
  <c r="E15" i="46"/>
  <c r="G11" i="46"/>
  <c r="Q12" i="46"/>
  <c r="S12" i="46" s="1"/>
  <c r="G12" i="46"/>
  <c r="Q13" i="46"/>
  <c r="S13" i="46" s="1"/>
  <c r="D13" i="46"/>
  <c r="AF13" i="46"/>
  <c r="R14" i="46"/>
  <c r="H15" i="47"/>
  <c r="J11" i="47"/>
  <c r="B15" i="48"/>
  <c r="D11" i="48"/>
  <c r="Q11" i="48"/>
  <c r="AF11" i="48" s="1"/>
  <c r="AF12" i="48"/>
  <c r="D12" i="48"/>
  <c r="Q16" i="48"/>
  <c r="S16" i="48" s="1"/>
  <c r="D16" i="48"/>
  <c r="M16" i="47"/>
  <c r="V12" i="48"/>
  <c r="AC12" i="48"/>
  <c r="AE12" i="48" s="1"/>
  <c r="AC16" i="48"/>
  <c r="V16" i="48"/>
  <c r="P11" i="49"/>
  <c r="N15" i="49"/>
  <c r="J14" i="1"/>
  <c r="V12" i="1"/>
  <c r="O15" i="6"/>
  <c r="AB13" i="6"/>
  <c r="P13" i="6"/>
  <c r="F15" i="6"/>
  <c r="P14" i="6"/>
  <c r="Y16" i="6"/>
  <c r="Y13" i="41"/>
  <c r="Y14" i="41"/>
  <c r="R16" i="42"/>
  <c r="AG16" i="42" s="1"/>
  <c r="M13" i="39"/>
  <c r="M14" i="39"/>
  <c r="J16" i="39"/>
  <c r="AA15" i="40"/>
  <c r="Y12" i="40"/>
  <c r="AB14" i="40"/>
  <c r="X15" i="41"/>
  <c r="AB13" i="41"/>
  <c r="I15" i="42"/>
  <c r="L15" i="39"/>
  <c r="P13" i="39"/>
  <c r="AD12" i="40"/>
  <c r="AG16" i="40"/>
  <c r="I15" i="41"/>
  <c r="J14" i="41"/>
  <c r="AB14" i="42"/>
  <c r="G13" i="42"/>
  <c r="R14" i="42"/>
  <c r="AG14" i="42" s="1"/>
  <c r="AB16" i="42"/>
  <c r="AB11" i="43"/>
  <c r="AD16" i="43"/>
  <c r="Y13" i="44"/>
  <c r="Y14" i="44"/>
  <c r="AD14" i="45"/>
  <c r="P16" i="45"/>
  <c r="AD12" i="46"/>
  <c r="AG16" i="46"/>
  <c r="Y13" i="42"/>
  <c r="Y14" i="42"/>
  <c r="AG13" i="43"/>
  <c r="R16" i="43"/>
  <c r="F15" i="44"/>
  <c r="J13" i="44"/>
  <c r="AD12" i="45"/>
  <c r="L15" i="46"/>
  <c r="P13" i="46"/>
  <c r="J12" i="47"/>
  <c r="I15" i="48"/>
  <c r="J14" i="48"/>
  <c r="F15" i="49"/>
  <c r="M12" i="49"/>
  <c r="G14" i="49"/>
  <c r="X15" i="43"/>
  <c r="AB13" i="43"/>
  <c r="AA15" i="44"/>
  <c r="Y12" i="44"/>
  <c r="AB14" i="44"/>
  <c r="R16" i="45"/>
  <c r="AG16" i="45" s="1"/>
  <c r="M13" i="47"/>
  <c r="M14" i="47"/>
  <c r="J16" i="47"/>
  <c r="G13" i="48"/>
  <c r="R14" i="48"/>
  <c r="AG14" i="48" s="1"/>
  <c r="AB16" i="48"/>
  <c r="X15" i="49"/>
  <c r="AB13" i="49"/>
  <c r="F15" i="47"/>
  <c r="M12" i="47"/>
  <c r="L15" i="48"/>
  <c r="P13" i="48"/>
  <c r="J12" i="49"/>
  <c r="J11" i="6"/>
  <c r="H15" i="6"/>
  <c r="R12" i="6"/>
  <c r="AG12" i="6" s="1"/>
  <c r="M16" i="6"/>
  <c r="AB11" i="41"/>
  <c r="Z15" i="41"/>
  <c r="Q14" i="46"/>
  <c r="AF14" i="46" s="1"/>
  <c r="D14" i="46"/>
  <c r="Q13" i="39"/>
  <c r="S13" i="39" s="1"/>
  <c r="D13" i="39"/>
  <c r="R12" i="39"/>
  <c r="AG12" i="39" s="1"/>
  <c r="E15" i="40"/>
  <c r="G11" i="40"/>
  <c r="G15" i="40" s="1"/>
  <c r="AF13" i="40"/>
  <c r="D13" i="40"/>
  <c r="R14" i="40"/>
  <c r="S14" i="40" s="1"/>
  <c r="V12" i="41"/>
  <c r="AC12" i="41"/>
  <c r="AE12" i="41" s="1"/>
  <c r="AC16" i="41"/>
  <c r="AE16" i="41" s="1"/>
  <c r="V16" i="41"/>
  <c r="R12" i="42"/>
  <c r="AG12" i="42" s="1"/>
  <c r="E15" i="43"/>
  <c r="G11" i="43"/>
  <c r="G15" i="43" s="1"/>
  <c r="Q14" i="43"/>
  <c r="D14" i="43"/>
  <c r="E15" i="45"/>
  <c r="G11" i="45"/>
  <c r="G15" i="45" s="1"/>
  <c r="Q11" i="39"/>
  <c r="AF11" i="39" s="1"/>
  <c r="B15" i="39"/>
  <c r="D15" i="39" s="1"/>
  <c r="D11" i="39"/>
  <c r="AF12" i="39"/>
  <c r="D12" i="39"/>
  <c r="Q16" i="39"/>
  <c r="S16" i="39" s="1"/>
  <c r="D16" i="39"/>
  <c r="W15" i="40"/>
  <c r="Y11" i="40"/>
  <c r="Y15" i="40" s="1"/>
  <c r="AC13" i="40"/>
  <c r="AE13" i="40" s="1"/>
  <c r="V13" i="40"/>
  <c r="N15" i="42"/>
  <c r="P14" i="42"/>
  <c r="U15" i="44"/>
  <c r="AD11" i="44"/>
  <c r="M16" i="39"/>
  <c r="H15" i="40"/>
  <c r="J11" i="40"/>
  <c r="C15" i="41"/>
  <c r="R11" i="41"/>
  <c r="Q14" i="41"/>
  <c r="AF14" i="41" s="1"/>
  <c r="D14" i="41"/>
  <c r="P11" i="44"/>
  <c r="N15" i="44"/>
  <c r="AB11" i="42"/>
  <c r="AB15" i="42" s="1"/>
  <c r="Z15" i="42"/>
  <c r="U15" i="43"/>
  <c r="AD11" i="43"/>
  <c r="AC14" i="43"/>
  <c r="AE14" i="43" s="1"/>
  <c r="V14" i="43"/>
  <c r="H15" i="44"/>
  <c r="J11" i="44"/>
  <c r="V12" i="44"/>
  <c r="AC12" i="44"/>
  <c r="AE12" i="44" s="1"/>
  <c r="AC16" i="44"/>
  <c r="AE16" i="44" s="1"/>
  <c r="V16" i="44"/>
  <c r="P11" i="45"/>
  <c r="P15" i="45" s="1"/>
  <c r="N15" i="45"/>
  <c r="H15" i="46"/>
  <c r="J11" i="46"/>
  <c r="J15" i="46" s="1"/>
  <c r="E15" i="47"/>
  <c r="G11" i="47"/>
  <c r="Q12" i="47"/>
  <c r="G12" i="47"/>
  <c r="D13" i="47"/>
  <c r="K15" i="48"/>
  <c r="M11" i="48"/>
  <c r="U15" i="49"/>
  <c r="AD11" i="49"/>
  <c r="AC14" i="49"/>
  <c r="V14" i="49"/>
  <c r="V12" i="42"/>
  <c r="AC12" i="42"/>
  <c r="AE12" i="42" s="1"/>
  <c r="AC16" i="42"/>
  <c r="V16" i="42"/>
  <c r="T15" i="43"/>
  <c r="AC11" i="43"/>
  <c r="V11" i="43"/>
  <c r="AF13" i="44"/>
  <c r="D13" i="44"/>
  <c r="H15" i="45"/>
  <c r="J11" i="45"/>
  <c r="M16" i="46"/>
  <c r="AF16" i="46"/>
  <c r="AH16" i="46" s="1"/>
  <c r="R12" i="47"/>
  <c r="AG12" i="47" s="1"/>
  <c r="C15" i="48"/>
  <c r="R11" i="48"/>
  <c r="R15" i="48" s="1"/>
  <c r="Q14" i="48"/>
  <c r="S14" i="48" s="1"/>
  <c r="D14" i="48"/>
  <c r="R13" i="49"/>
  <c r="AG13" i="49"/>
  <c r="N15" i="43"/>
  <c r="P14" i="43"/>
  <c r="W15" i="44"/>
  <c r="Y11" i="44"/>
  <c r="Y15" i="44" s="1"/>
  <c r="AC13" i="44"/>
  <c r="V13" i="44"/>
  <c r="T15" i="45"/>
  <c r="AC11" i="45"/>
  <c r="V11" i="45"/>
  <c r="B15" i="47"/>
  <c r="D15" i="47" s="1"/>
  <c r="Q11" i="47"/>
  <c r="D11" i="47"/>
  <c r="AF11" i="47"/>
  <c r="AF12" i="47"/>
  <c r="D12" i="47"/>
  <c r="Q13" i="47"/>
  <c r="AF13" i="47" s="1"/>
  <c r="G13" i="47"/>
  <c r="Q16" i="47"/>
  <c r="D16" i="47"/>
  <c r="AB11" i="48"/>
  <c r="Z15" i="48"/>
  <c r="R13" i="47"/>
  <c r="AG13" i="47" s="1"/>
  <c r="M16" i="48"/>
  <c r="AF16" i="48"/>
  <c r="R12" i="49"/>
  <c r="AG12" i="49" s="1"/>
  <c r="S14" i="1"/>
  <c r="R16" i="6"/>
  <c r="AG16" i="6" s="1"/>
  <c r="G12" i="6"/>
  <c r="AB12" i="6"/>
  <c r="I15" i="6"/>
  <c r="Y14" i="6"/>
  <c r="AB16" i="6"/>
  <c r="J13" i="6"/>
  <c r="J14" i="6"/>
  <c r="AD16" i="6"/>
  <c r="AD12" i="6"/>
  <c r="L15" i="41"/>
  <c r="P13" i="41"/>
  <c r="G13" i="39"/>
  <c r="F15" i="39"/>
  <c r="AB16" i="39"/>
  <c r="AD14" i="40"/>
  <c r="P16" i="40"/>
  <c r="O15" i="41"/>
  <c r="AD13" i="41"/>
  <c r="P14" i="41"/>
  <c r="Y16" i="41"/>
  <c r="X15" i="45"/>
  <c r="AD13" i="39"/>
  <c r="M12" i="39"/>
  <c r="G14" i="39"/>
  <c r="M13" i="40"/>
  <c r="M14" i="40"/>
  <c r="J16" i="40"/>
  <c r="AA15" i="41"/>
  <c r="Y12" i="41"/>
  <c r="AB14" i="41"/>
  <c r="Y12" i="42"/>
  <c r="AD16" i="42"/>
  <c r="AG16" i="43"/>
  <c r="P13" i="44"/>
  <c r="J12" i="45"/>
  <c r="M13" i="46"/>
  <c r="M14" i="46"/>
  <c r="J16" i="46"/>
  <c r="AG14" i="47"/>
  <c r="L15" i="42"/>
  <c r="P13" i="42"/>
  <c r="Y13" i="43"/>
  <c r="Y14" i="43"/>
  <c r="G12" i="44"/>
  <c r="AG14" i="44"/>
  <c r="M13" i="45"/>
  <c r="M14" i="45"/>
  <c r="J16" i="45"/>
  <c r="F15" i="46"/>
  <c r="M12" i="46"/>
  <c r="I15" i="47"/>
  <c r="J14" i="47"/>
  <c r="AA15" i="48"/>
  <c r="Y12" i="48"/>
  <c r="AB14" i="48"/>
  <c r="R16" i="49"/>
  <c r="AG16" i="49" s="1"/>
  <c r="O15" i="43"/>
  <c r="P12" i="43"/>
  <c r="AD13" i="43"/>
  <c r="Y16" i="43"/>
  <c r="AD14" i="44"/>
  <c r="P16" i="44"/>
  <c r="Y13" i="45"/>
  <c r="Y14" i="45"/>
  <c r="X15" i="46"/>
  <c r="AB13" i="46"/>
  <c r="AB16" i="47"/>
  <c r="AD16" i="48"/>
  <c r="O15" i="49"/>
  <c r="AD13" i="49"/>
  <c r="P14" i="49"/>
  <c r="Y16" i="49"/>
  <c r="R16" i="47"/>
  <c r="AG16" i="47" s="1"/>
  <c r="F15" i="48"/>
  <c r="M12" i="48"/>
  <c r="G14" i="48"/>
  <c r="I15" i="49"/>
  <c r="J14" i="49"/>
  <c r="B26" i="42"/>
  <c r="V24" i="42"/>
  <c r="M28" i="49"/>
  <c r="AZ15" i="49"/>
  <c r="AY14" i="49"/>
  <c r="AZ15" i="48"/>
  <c r="AY14" i="48"/>
  <c r="AZ15" i="47"/>
  <c r="AY14" i="47"/>
  <c r="AZ15" i="46"/>
  <c r="AY14" i="46"/>
  <c r="AZ15" i="45"/>
  <c r="AY14" i="45"/>
  <c r="AZ15" i="44"/>
  <c r="AY14" i="44"/>
  <c r="AZ15" i="43"/>
  <c r="AY14" i="43"/>
  <c r="AZ15" i="42"/>
  <c r="AY14" i="42"/>
  <c r="AZ15" i="41"/>
  <c r="AY14" i="41"/>
  <c r="AZ15" i="40"/>
  <c r="AY14" i="40"/>
  <c r="AZ15" i="39"/>
  <c r="AY14" i="39"/>
  <c r="AS14" i="6"/>
  <c r="S12" i="1"/>
  <c r="AA12" i="1"/>
  <c r="Z14" i="1"/>
  <c r="O15" i="1"/>
  <c r="M13" i="1"/>
  <c r="P11" i="1"/>
  <c r="P13" i="1"/>
  <c r="I15" i="1"/>
  <c r="F15" i="1"/>
  <c r="L15" i="1"/>
  <c r="S13" i="1"/>
  <c r="C15" i="1"/>
  <c r="P14" i="1"/>
  <c r="Z16" i="1"/>
  <c r="Z13" i="1"/>
  <c r="Z11" i="1"/>
  <c r="Z12" i="1"/>
  <c r="U15" i="1"/>
  <c r="S11" i="1"/>
  <c r="Q15" i="1"/>
  <c r="D12" i="1"/>
  <c r="M12" i="1"/>
  <c r="E15" i="1"/>
  <c r="G12" i="1"/>
  <c r="AA16" i="1"/>
  <c r="AA14" i="1"/>
  <c r="AA13" i="1"/>
  <c r="AB13" i="1" s="1"/>
  <c r="AA11" i="1"/>
  <c r="T15" i="1"/>
  <c r="V11" i="1"/>
  <c r="W15" i="1"/>
  <c r="Y11" i="1"/>
  <c r="Y15" i="1" s="1"/>
  <c r="J11" i="1"/>
  <c r="J15" i="1" s="1"/>
  <c r="B15" i="1"/>
  <c r="M16" i="1"/>
  <c r="R15" i="1"/>
  <c r="V13" i="1"/>
  <c r="V14" i="1"/>
  <c r="G15" i="1"/>
  <c r="K26" i="1"/>
  <c r="K28" i="1" s="1"/>
  <c r="P15" i="1" l="1"/>
  <c r="V15" i="43"/>
  <c r="AE14" i="49"/>
  <c r="J15" i="40"/>
  <c r="Y15" i="49"/>
  <c r="AF14" i="49"/>
  <c r="AH14" i="49" s="1"/>
  <c r="V15" i="45"/>
  <c r="AE13" i="44"/>
  <c r="J15" i="44"/>
  <c r="R15" i="41"/>
  <c r="AF16" i="39"/>
  <c r="AH16" i="39" s="1"/>
  <c r="S14" i="43"/>
  <c r="AH12" i="48"/>
  <c r="S13" i="43"/>
  <c r="D15" i="49"/>
  <c r="S14" i="45"/>
  <c r="S16" i="47"/>
  <c r="AH12" i="47"/>
  <c r="AG14" i="39"/>
  <c r="AG15" i="39" s="1"/>
  <c r="AH13" i="40"/>
  <c r="AF14" i="48"/>
  <c r="AF15" i="48" s="1"/>
  <c r="AF14" i="47"/>
  <c r="AF15" i="47" s="1"/>
  <c r="AG15" i="42"/>
  <c r="AH11" i="42"/>
  <c r="AH12" i="49"/>
  <c r="AH12" i="6"/>
  <c r="S11" i="39"/>
  <c r="Q15" i="39"/>
  <c r="AF11" i="41"/>
  <c r="S11" i="41"/>
  <c r="Q15" i="41"/>
  <c r="AE11" i="48"/>
  <c r="AC15" i="48"/>
  <c r="AE11" i="46"/>
  <c r="AC15" i="46"/>
  <c r="S11" i="43"/>
  <c r="Q15" i="43"/>
  <c r="AE11" i="47"/>
  <c r="AC15" i="47"/>
  <c r="P15" i="43"/>
  <c r="AH13" i="47"/>
  <c r="AH12" i="39"/>
  <c r="AE16" i="48"/>
  <c r="D15" i="48"/>
  <c r="S14" i="46"/>
  <c r="V15" i="44"/>
  <c r="S16" i="42"/>
  <c r="G15" i="42"/>
  <c r="R15" i="40"/>
  <c r="Y15" i="43"/>
  <c r="P15" i="39"/>
  <c r="S12" i="42"/>
  <c r="P15" i="6"/>
  <c r="G15" i="6"/>
  <c r="AE13" i="49"/>
  <c r="AE12" i="47"/>
  <c r="J15" i="48"/>
  <c r="AD15" i="47"/>
  <c r="AH16" i="45"/>
  <c r="AH16" i="43"/>
  <c r="AH13" i="45"/>
  <c r="AE14" i="39"/>
  <c r="R15" i="44"/>
  <c r="Y15" i="39"/>
  <c r="R15" i="6"/>
  <c r="AE12" i="45"/>
  <c r="AG15" i="47"/>
  <c r="S13" i="45"/>
  <c r="AE16" i="43"/>
  <c r="G15" i="48"/>
  <c r="AH16" i="44"/>
  <c r="M15" i="43"/>
  <c r="S14" i="42"/>
  <c r="S13" i="40"/>
  <c r="P15" i="40"/>
  <c r="S16" i="44"/>
  <c r="V15" i="6"/>
  <c r="S13" i="6"/>
  <c r="S11" i="47"/>
  <c r="Q15" i="47"/>
  <c r="AE11" i="43"/>
  <c r="AC15" i="43"/>
  <c r="AE11" i="41"/>
  <c r="AC15" i="41"/>
  <c r="AC15" i="39"/>
  <c r="AE11" i="39"/>
  <c r="AE11" i="49"/>
  <c r="AC15" i="49"/>
  <c r="AE11" i="40"/>
  <c r="AC15" i="40"/>
  <c r="AG11" i="48"/>
  <c r="AG15" i="48" s="1"/>
  <c r="AD15" i="49"/>
  <c r="G15" i="47"/>
  <c r="P15" i="42"/>
  <c r="AF14" i="43"/>
  <c r="AH14" i="43" s="1"/>
  <c r="AH16" i="6"/>
  <c r="J15" i="6"/>
  <c r="AF16" i="47"/>
  <c r="AH16" i="47" s="1"/>
  <c r="AG14" i="46"/>
  <c r="AH14" i="46" s="1"/>
  <c r="AF14" i="44"/>
  <c r="AH14" i="44" s="1"/>
  <c r="AH16" i="49"/>
  <c r="AE12" i="46"/>
  <c r="AD15" i="45"/>
  <c r="AF12" i="44"/>
  <c r="AH12" i="44" s="1"/>
  <c r="AE13" i="43"/>
  <c r="AG11" i="40"/>
  <c r="S16" i="6"/>
  <c r="V15" i="48"/>
  <c r="AH13" i="49"/>
  <c r="AE14" i="47"/>
  <c r="V15" i="46"/>
  <c r="AB15" i="45"/>
  <c r="R15" i="43"/>
  <c r="S16" i="49"/>
  <c r="S16" i="43"/>
  <c r="AF11" i="43"/>
  <c r="P15" i="41"/>
  <c r="Y15" i="42"/>
  <c r="AF13" i="41"/>
  <c r="AH13" i="41" s="1"/>
  <c r="G15" i="41"/>
  <c r="M15" i="39"/>
  <c r="AG11" i="44"/>
  <c r="AG15" i="44" s="1"/>
  <c r="AE13" i="39"/>
  <c r="J15" i="41"/>
  <c r="AE16" i="6"/>
  <c r="AG11" i="6"/>
  <c r="AG15" i="6" s="1"/>
  <c r="R15" i="49"/>
  <c r="V15" i="47"/>
  <c r="AE16" i="45"/>
  <c r="Y15" i="48"/>
  <c r="AF16" i="42"/>
  <c r="AH16" i="42" s="1"/>
  <c r="AH13" i="48"/>
  <c r="S12" i="48"/>
  <c r="D15" i="46"/>
  <c r="D15" i="44"/>
  <c r="AF14" i="42"/>
  <c r="AH14" i="42" s="1"/>
  <c r="Y15" i="41"/>
  <c r="S12" i="40"/>
  <c r="D15" i="40"/>
  <c r="AG11" i="43"/>
  <c r="AG15" i="43" s="1"/>
  <c r="AF16" i="41"/>
  <c r="AH16" i="41" s="1"/>
  <c r="AF14" i="6"/>
  <c r="AH14" i="6" s="1"/>
  <c r="AE11" i="45"/>
  <c r="AC15" i="45"/>
  <c r="AE11" i="42"/>
  <c r="AE15" i="42" s="1"/>
  <c r="AC15" i="42"/>
  <c r="Q15" i="42"/>
  <c r="S11" i="42"/>
  <c r="S11" i="6"/>
  <c r="Q15" i="6"/>
  <c r="AF11" i="45"/>
  <c r="S11" i="45"/>
  <c r="S15" i="45" s="1"/>
  <c r="Q15" i="45"/>
  <c r="AH11" i="46"/>
  <c r="AB15" i="48"/>
  <c r="S13" i="47"/>
  <c r="J15" i="45"/>
  <c r="AE16" i="42"/>
  <c r="S12" i="47"/>
  <c r="P15" i="44"/>
  <c r="AG11" i="41"/>
  <c r="AG15" i="41" s="1"/>
  <c r="AG14" i="40"/>
  <c r="AH14" i="40" s="1"/>
  <c r="AF13" i="39"/>
  <c r="AH13" i="39" s="1"/>
  <c r="P15" i="49"/>
  <c r="G15" i="46"/>
  <c r="G15" i="44"/>
  <c r="AE14" i="45"/>
  <c r="M15" i="47"/>
  <c r="AD15" i="46"/>
  <c r="Y15" i="45"/>
  <c r="AH12" i="42"/>
  <c r="AD15" i="40"/>
  <c r="AB15" i="43"/>
  <c r="V15" i="41"/>
  <c r="AH12" i="41"/>
  <c r="AE12" i="40"/>
  <c r="G15" i="49"/>
  <c r="M15" i="46"/>
  <c r="AF13" i="43"/>
  <c r="AH13" i="43" s="1"/>
  <c r="P15" i="48"/>
  <c r="AF14" i="45"/>
  <c r="AH14" i="45" s="1"/>
  <c r="R15" i="45"/>
  <c r="S12" i="43"/>
  <c r="R15" i="46"/>
  <c r="V15" i="39"/>
  <c r="AE14" i="44"/>
  <c r="S14" i="41"/>
  <c r="S12" i="41"/>
  <c r="P15" i="46"/>
  <c r="M15" i="42"/>
  <c r="AH16" i="40"/>
  <c r="AG11" i="49"/>
  <c r="AG15" i="49" s="1"/>
  <c r="M15" i="49"/>
  <c r="AD15" i="48"/>
  <c r="V15" i="49"/>
  <c r="S16" i="45"/>
  <c r="AF12" i="45"/>
  <c r="AH12" i="45" s="1"/>
  <c r="J15" i="43"/>
  <c r="AD15" i="42"/>
  <c r="AE13" i="41"/>
  <c r="S16" i="40"/>
  <c r="V15" i="40"/>
  <c r="AE13" i="46"/>
  <c r="AE16" i="40"/>
  <c r="AB15" i="44"/>
  <c r="R15" i="39"/>
  <c r="S12" i="39"/>
  <c r="S13" i="42"/>
  <c r="AD15" i="41"/>
  <c r="AB15" i="6"/>
  <c r="AF13" i="6"/>
  <c r="AH13" i="6" s="1"/>
  <c r="AH11" i="47"/>
  <c r="AH11" i="39"/>
  <c r="S11" i="48"/>
  <c r="Q15" i="48"/>
  <c r="AC15" i="44"/>
  <c r="AE11" i="44"/>
  <c r="AE15" i="44" s="1"/>
  <c r="S11" i="49"/>
  <c r="Q15" i="49"/>
  <c r="Q15" i="46"/>
  <c r="S11" i="46"/>
  <c r="S15" i="46" s="1"/>
  <c r="S11" i="44"/>
  <c r="S15" i="44" s="1"/>
  <c r="Q15" i="44"/>
  <c r="Q15" i="40"/>
  <c r="S11" i="40"/>
  <c r="S15" i="40" s="1"/>
  <c r="AC15" i="6"/>
  <c r="AE11" i="6"/>
  <c r="D15" i="1"/>
  <c r="AB14" i="1"/>
  <c r="M15" i="1"/>
  <c r="AH16" i="48"/>
  <c r="AH14" i="48"/>
  <c r="AH13" i="44"/>
  <c r="M15" i="48"/>
  <c r="AD15" i="43"/>
  <c r="AD15" i="44"/>
  <c r="AB15" i="41"/>
  <c r="J15" i="47"/>
  <c r="AH13" i="46"/>
  <c r="V15" i="42"/>
  <c r="AB15" i="49"/>
  <c r="AE14" i="40"/>
  <c r="M15" i="40"/>
  <c r="AH14" i="39"/>
  <c r="M15" i="45"/>
  <c r="D15" i="41"/>
  <c r="S12" i="49"/>
  <c r="S13" i="49"/>
  <c r="AB15" i="46"/>
  <c r="AG15" i="45"/>
  <c r="AH12" i="43"/>
  <c r="AG15" i="46"/>
  <c r="AB15" i="40"/>
  <c r="G15" i="39"/>
  <c r="AH14" i="41"/>
  <c r="AD15" i="39"/>
  <c r="R15" i="42"/>
  <c r="AE12" i="6"/>
  <c r="AD15" i="6"/>
  <c r="Y15" i="6"/>
  <c r="S12" i="6"/>
  <c r="AE14" i="48"/>
  <c r="AB15" i="47"/>
  <c r="R15" i="47"/>
  <c r="D15" i="45"/>
  <c r="J15" i="49"/>
  <c r="S13" i="48"/>
  <c r="AF12" i="46"/>
  <c r="AH12" i="46" s="1"/>
  <c r="AF12" i="40"/>
  <c r="AH12" i="40" s="1"/>
  <c r="AB15" i="39"/>
  <c r="AH13" i="42"/>
  <c r="AE14" i="41"/>
  <c r="B28" i="42"/>
  <c r="B24" i="43" s="1"/>
  <c r="V26" i="42"/>
  <c r="V28" i="42" s="1"/>
  <c r="AZ14" i="49"/>
  <c r="BA15" i="49"/>
  <c r="AZ14" i="48"/>
  <c r="BA15" i="48"/>
  <c r="AZ14" i="47"/>
  <c r="BA15" i="47"/>
  <c r="AZ14" i="46"/>
  <c r="BA15" i="46"/>
  <c r="AZ14" i="45"/>
  <c r="BA15" i="45"/>
  <c r="AZ14" i="44"/>
  <c r="BA15" i="44"/>
  <c r="AZ14" i="43"/>
  <c r="BA15" i="43"/>
  <c r="AZ14" i="42"/>
  <c r="BA15" i="42"/>
  <c r="AZ14" i="41"/>
  <c r="BA15" i="41"/>
  <c r="AZ14" i="40"/>
  <c r="BA15" i="40"/>
  <c r="AZ14" i="39"/>
  <c r="BA15" i="39"/>
  <c r="AT14" i="6"/>
  <c r="AB12" i="1"/>
  <c r="S15" i="1"/>
  <c r="V15" i="1"/>
  <c r="AB16" i="1"/>
  <c r="AA15" i="1"/>
  <c r="AB11" i="1"/>
  <c r="AB15" i="1" s="1"/>
  <c r="Z15" i="1"/>
  <c r="AF15" i="39" l="1"/>
  <c r="AH14" i="47"/>
  <c r="AF15" i="49"/>
  <c r="AE15" i="39"/>
  <c r="AF15" i="41"/>
  <c r="AH11" i="41"/>
  <c r="AH15" i="41" s="1"/>
  <c r="S15" i="6"/>
  <c r="AE15" i="40"/>
  <c r="AH11" i="6"/>
  <c r="AH15" i="6" s="1"/>
  <c r="AE15" i="41"/>
  <c r="S15" i="47"/>
  <c r="AF15" i="44"/>
  <c r="AH15" i="42"/>
  <c r="S15" i="49"/>
  <c r="S15" i="48"/>
  <c r="AH15" i="47"/>
  <c r="AH15" i="46"/>
  <c r="AG15" i="40"/>
  <c r="AF15" i="6"/>
  <c r="AF15" i="40"/>
  <c r="AE15" i="47"/>
  <c r="AE15" i="46"/>
  <c r="S15" i="41"/>
  <c r="AH11" i="49"/>
  <c r="AH15" i="49" s="1"/>
  <c r="AH11" i="45"/>
  <c r="AH15" i="45" s="1"/>
  <c r="AF15" i="45"/>
  <c r="AE15" i="6"/>
  <c r="AF15" i="46"/>
  <c r="AE15" i="45"/>
  <c r="AE15" i="49"/>
  <c r="AE15" i="43"/>
  <c r="AH11" i="40"/>
  <c r="AH15" i="40" s="1"/>
  <c r="S15" i="39"/>
  <c r="AH11" i="48"/>
  <c r="AH15" i="48" s="1"/>
  <c r="AH11" i="43"/>
  <c r="AH15" i="43" s="1"/>
  <c r="AF15" i="43"/>
  <c r="AH15" i="39"/>
  <c r="S15" i="42"/>
  <c r="AH11" i="44"/>
  <c r="AH15" i="44" s="1"/>
  <c r="S15" i="43"/>
  <c r="AE15" i="48"/>
  <c r="AF15" i="42"/>
  <c r="B26" i="43"/>
  <c r="V24" i="43"/>
  <c r="BB15" i="49"/>
  <c r="BA14" i="49"/>
  <c r="BB15" i="48"/>
  <c r="BA14" i="48"/>
  <c r="BA14" i="47"/>
  <c r="BB15" i="47"/>
  <c r="BB15" i="46"/>
  <c r="BA14" i="46"/>
  <c r="BB15" i="45"/>
  <c r="BA14" i="45"/>
  <c r="BB15" i="44"/>
  <c r="BA14" i="44"/>
  <c r="BB15" i="43"/>
  <c r="BA14" i="43"/>
  <c r="BB15" i="42"/>
  <c r="BA14" i="42"/>
  <c r="BA14" i="41"/>
  <c r="BB15" i="41"/>
  <c r="BA14" i="40"/>
  <c r="BB15" i="40"/>
  <c r="BA14" i="39"/>
  <c r="BB15" i="39"/>
  <c r="AU14" i="6"/>
  <c r="B28" i="43" l="1"/>
  <c r="B24" i="44" s="1"/>
  <c r="V26" i="43"/>
  <c r="V28" i="43" s="1"/>
  <c r="BC15" i="49"/>
  <c r="BB14" i="49"/>
  <c r="BC15" i="48"/>
  <c r="BB14" i="48"/>
  <c r="BC15" i="47"/>
  <c r="BB14" i="47"/>
  <c r="BC15" i="46"/>
  <c r="BB14" i="46"/>
  <c r="BC15" i="45"/>
  <c r="BB14" i="45"/>
  <c r="BC15" i="44"/>
  <c r="BB14" i="44"/>
  <c r="BC15" i="43"/>
  <c r="BB14" i="43"/>
  <c r="BC15" i="42"/>
  <c r="BB14" i="42"/>
  <c r="BC15" i="41"/>
  <c r="BB14" i="41"/>
  <c r="BC15" i="40"/>
  <c r="BB14" i="40"/>
  <c r="BC15" i="39"/>
  <c r="BB14" i="39"/>
  <c r="AV14" i="6"/>
  <c r="B26" i="44" l="1"/>
  <c r="V24" i="44"/>
  <c r="BD15" i="49"/>
  <c r="BC14" i="49"/>
  <c r="BD15" i="48"/>
  <c r="BC14" i="48"/>
  <c r="BD15" i="47"/>
  <c r="BC14" i="47"/>
  <c r="BD15" i="46"/>
  <c r="BC14" i="46"/>
  <c r="BD15" i="45"/>
  <c r="BC14" i="45"/>
  <c r="BD15" i="44"/>
  <c r="BC14" i="44"/>
  <c r="BD15" i="43"/>
  <c r="BC14" i="43"/>
  <c r="BD15" i="42"/>
  <c r="BC14" i="42"/>
  <c r="BD15" i="41"/>
  <c r="BC14" i="41"/>
  <c r="BD15" i="40"/>
  <c r="BC14" i="40"/>
  <c r="BD15" i="39"/>
  <c r="BC14" i="39"/>
  <c r="AW14" i="6"/>
  <c r="B28" i="44" l="1"/>
  <c r="B24" i="45" s="1"/>
  <c r="V26" i="44"/>
  <c r="V28" i="44" s="1"/>
  <c r="BD14" i="49"/>
  <c r="BE15" i="49"/>
  <c r="BD14" i="48"/>
  <c r="BE15" i="48"/>
  <c r="BD14" i="47"/>
  <c r="BE15" i="47"/>
  <c r="BD14" i="46"/>
  <c r="BE15" i="46"/>
  <c r="BD14" i="45"/>
  <c r="BE15" i="45"/>
  <c r="BD14" i="44"/>
  <c r="BE15" i="44"/>
  <c r="BD14" i="43"/>
  <c r="BE15" i="43"/>
  <c r="BD14" i="42"/>
  <c r="BE15" i="42"/>
  <c r="BD14" i="41"/>
  <c r="BE15" i="41"/>
  <c r="BD14" i="40"/>
  <c r="BE15" i="40"/>
  <c r="BD14" i="39"/>
  <c r="BE15" i="39"/>
  <c r="AX14" i="6"/>
  <c r="B26" i="45" l="1"/>
  <c r="V24" i="45"/>
  <c r="BF15" i="49"/>
  <c r="BE14" i="49"/>
  <c r="BE14" i="48"/>
  <c r="BF15" i="48"/>
  <c r="BF15" i="47"/>
  <c r="BE14" i="47"/>
  <c r="BF15" i="46"/>
  <c r="BE14" i="46"/>
  <c r="BF15" i="45"/>
  <c r="BE14" i="45"/>
  <c r="BF15" i="44"/>
  <c r="BE14" i="44"/>
  <c r="BE14" i="43"/>
  <c r="BF15" i="43"/>
  <c r="BE14" i="42"/>
  <c r="BF15" i="42"/>
  <c r="BE14" i="41"/>
  <c r="BF15" i="41"/>
  <c r="BE14" i="40"/>
  <c r="BF15" i="40"/>
  <c r="BE14" i="39"/>
  <c r="BF15" i="39"/>
  <c r="AY14" i="6"/>
  <c r="B28" i="45" l="1"/>
  <c r="B24" i="46" s="1"/>
  <c r="V26" i="45"/>
  <c r="V28" i="45" s="1"/>
  <c r="BG15" i="49"/>
  <c r="BF14" i="49"/>
  <c r="BG15" i="48"/>
  <c r="BF14" i="48"/>
  <c r="BG15" i="47"/>
  <c r="BF14" i="47"/>
  <c r="BG15" i="46"/>
  <c r="BF14" i="46"/>
  <c r="BG15" i="45"/>
  <c r="BF14" i="45"/>
  <c r="BG15" i="44"/>
  <c r="BF14" i="44"/>
  <c r="BG15" i="43"/>
  <c r="BF14" i="43"/>
  <c r="BG15" i="42"/>
  <c r="BF14" i="42"/>
  <c r="BG15" i="41"/>
  <c r="BF14" i="41"/>
  <c r="BG15" i="40"/>
  <c r="BF14" i="40"/>
  <c r="BG15" i="39"/>
  <c r="BF14" i="39"/>
  <c r="AZ14" i="6"/>
  <c r="B26" i="46" l="1"/>
  <c r="V24" i="46"/>
  <c r="BH15" i="49"/>
  <c r="BG14" i="49"/>
  <c r="BH15" i="48"/>
  <c r="BG14" i="48"/>
  <c r="BH15" i="47"/>
  <c r="BG14" i="47"/>
  <c r="BH15" i="46"/>
  <c r="BG14" i="46"/>
  <c r="BH15" i="45"/>
  <c r="BG14" i="45"/>
  <c r="BH15" i="44"/>
  <c r="BG14" i="44"/>
  <c r="BH15" i="43"/>
  <c r="BG14" i="43"/>
  <c r="BH15" i="42"/>
  <c r="BG14" i="42"/>
  <c r="BH15" i="41"/>
  <c r="BG14" i="41"/>
  <c r="BH15" i="40"/>
  <c r="BG14" i="40"/>
  <c r="BH15" i="39"/>
  <c r="BG14" i="39"/>
  <c r="BA14" i="6"/>
  <c r="B28" i="46" l="1"/>
  <c r="B24" i="47" s="1"/>
  <c r="V26" i="46"/>
  <c r="V28" i="46" s="1"/>
  <c r="BH14" i="49"/>
  <c r="BI15" i="49"/>
  <c r="BH14" i="48"/>
  <c r="BI15" i="48"/>
  <c r="BH14" i="47"/>
  <c r="BI15" i="47"/>
  <c r="BH14" i="46"/>
  <c r="BI15" i="46"/>
  <c r="BH14" i="45"/>
  <c r="BI15" i="45"/>
  <c r="BH14" i="44"/>
  <c r="BI15" i="44"/>
  <c r="BH14" i="43"/>
  <c r="BI15" i="43"/>
  <c r="BH14" i="42"/>
  <c r="BI15" i="42"/>
  <c r="BH14" i="41"/>
  <c r="BI15" i="41"/>
  <c r="BH14" i="40"/>
  <c r="BI15" i="40"/>
  <c r="BH14" i="39"/>
  <c r="BI15" i="39"/>
  <c r="BB14" i="6"/>
  <c r="B26" i="47" l="1"/>
  <c r="V24" i="47"/>
  <c r="BJ15" i="49"/>
  <c r="BI14" i="49"/>
  <c r="BJ15" i="48"/>
  <c r="BI14" i="48"/>
  <c r="BJ15" i="47"/>
  <c r="BI14" i="47"/>
  <c r="BJ15" i="46"/>
  <c r="BI14" i="46"/>
  <c r="BJ15" i="45"/>
  <c r="BI14" i="45"/>
  <c r="BJ15" i="44"/>
  <c r="BI14" i="44"/>
  <c r="BJ15" i="43"/>
  <c r="BI14" i="43"/>
  <c r="BI14" i="42"/>
  <c r="BJ15" i="42"/>
  <c r="BJ15" i="41"/>
  <c r="BI14" i="41"/>
  <c r="BI14" i="40"/>
  <c r="BJ15" i="40"/>
  <c r="BI14" i="39"/>
  <c r="BJ15" i="39"/>
  <c r="BC14" i="6"/>
  <c r="B28" i="47" l="1"/>
  <c r="B24" i="48" s="1"/>
  <c r="V26" i="47"/>
  <c r="V28" i="47" s="1"/>
  <c r="BK15" i="49"/>
  <c r="BJ14" i="49"/>
  <c r="BK15" i="48"/>
  <c r="BJ14" i="48"/>
  <c r="BK15" i="47"/>
  <c r="BJ14" i="47"/>
  <c r="BK15" i="46"/>
  <c r="BJ14" i="46"/>
  <c r="BK15" i="45"/>
  <c r="BJ14" i="45"/>
  <c r="BK15" i="44"/>
  <c r="BJ14" i="44"/>
  <c r="BK15" i="43"/>
  <c r="BJ14" i="43"/>
  <c r="BK15" i="42"/>
  <c r="BJ14" i="42"/>
  <c r="BK15" i="41"/>
  <c r="BJ14" i="41"/>
  <c r="BK15" i="40"/>
  <c r="BJ14" i="40"/>
  <c r="BK15" i="39"/>
  <c r="BJ14" i="39"/>
  <c r="BD14" i="6"/>
  <c r="B26" i="48" l="1"/>
  <c r="V24" i="48"/>
  <c r="BL15" i="49"/>
  <c r="BK14" i="49"/>
  <c r="BL15" i="48"/>
  <c r="BK14" i="48"/>
  <c r="BL15" i="47"/>
  <c r="BK14" i="47"/>
  <c r="BL15" i="46"/>
  <c r="BK14" i="46"/>
  <c r="BL15" i="45"/>
  <c r="BK14" i="45"/>
  <c r="BL15" i="44"/>
  <c r="BK14" i="44"/>
  <c r="BL15" i="43"/>
  <c r="BK14" i="43"/>
  <c r="BL15" i="42"/>
  <c r="BK14" i="42"/>
  <c r="BL15" i="41"/>
  <c r="BK14" i="41"/>
  <c r="BL15" i="40"/>
  <c r="BK14" i="40"/>
  <c r="BL15" i="39"/>
  <c r="BK14" i="39"/>
  <c r="BE14" i="6"/>
  <c r="B28" i="48" l="1"/>
  <c r="B24" i="49" s="1"/>
  <c r="V26" i="48"/>
  <c r="V28" i="48" s="1"/>
  <c r="BL14" i="49"/>
  <c r="BM15" i="49"/>
  <c r="BL14" i="48"/>
  <c r="BM15" i="48"/>
  <c r="BL14" i="47"/>
  <c r="BM15" i="47"/>
  <c r="BL14" i="46"/>
  <c r="BM15" i="46"/>
  <c r="BL14" i="45"/>
  <c r="BM15" i="45"/>
  <c r="BL14" i="44"/>
  <c r="BM15" i="44"/>
  <c r="BL14" i="43"/>
  <c r="BM15" i="43"/>
  <c r="BL14" i="42"/>
  <c r="BM15" i="42"/>
  <c r="BL14" i="41"/>
  <c r="BM15" i="41"/>
  <c r="BL14" i="40"/>
  <c r="BM15" i="40"/>
  <c r="BL14" i="39"/>
  <c r="BM15" i="39"/>
  <c r="BF14" i="6"/>
  <c r="B26" i="49" l="1"/>
  <c r="V24" i="49"/>
  <c r="BM14" i="49"/>
  <c r="BN15" i="49"/>
  <c r="BN15" i="48"/>
  <c r="BM14" i="48"/>
  <c r="BN15" i="47"/>
  <c r="BM14" i="47"/>
  <c r="BN15" i="46"/>
  <c r="BM14" i="46"/>
  <c r="BM14" i="45"/>
  <c r="BN15" i="45"/>
  <c r="BN15" i="44"/>
  <c r="BM14" i="44"/>
  <c r="BN15" i="43"/>
  <c r="BM14" i="43"/>
  <c r="BN15" i="42"/>
  <c r="BM14" i="42"/>
  <c r="BM14" i="41"/>
  <c r="BN15" i="41"/>
  <c r="BM14" i="40"/>
  <c r="BN15" i="40"/>
  <c r="BM14" i="39"/>
  <c r="BN15" i="39"/>
  <c r="BG14" i="6"/>
  <c r="B28" i="49" l="1"/>
  <c r="V26" i="49"/>
  <c r="V28" i="49" s="1"/>
  <c r="BO15" i="49"/>
  <c r="BN14" i="49"/>
  <c r="BO15" i="48"/>
  <c r="BN14" i="48"/>
  <c r="BO15" i="47"/>
  <c r="BN14" i="47"/>
  <c r="BO15" i="46"/>
  <c r="BN14" i="46"/>
  <c r="BO15" i="45"/>
  <c r="BN14" i="45"/>
  <c r="BO15" i="44"/>
  <c r="BN14" i="44"/>
  <c r="BO15" i="43"/>
  <c r="BN14" i="43"/>
  <c r="BO15" i="42"/>
  <c r="BN14" i="42"/>
  <c r="BO15" i="41"/>
  <c r="BN14" i="41"/>
  <c r="BO15" i="40"/>
  <c r="BN14" i="40"/>
  <c r="BO15" i="39"/>
  <c r="BN14" i="39"/>
  <c r="BH14" i="6"/>
  <c r="BP15" i="49" l="1"/>
  <c r="BP14" i="49" s="1"/>
  <c r="BO14" i="49"/>
  <c r="BP15" i="48"/>
  <c r="BP14" i="48" s="1"/>
  <c r="BO14" i="48"/>
  <c r="BP15" i="47"/>
  <c r="BP14" i="47" s="1"/>
  <c r="BO14" i="47"/>
  <c r="BP15" i="46"/>
  <c r="BP14" i="46" s="1"/>
  <c r="BO14" i="46"/>
  <c r="BP15" i="45"/>
  <c r="BP14" i="45" s="1"/>
  <c r="BO14" i="45"/>
  <c r="BP15" i="44"/>
  <c r="BP14" i="44" s="1"/>
  <c r="BO14" i="44"/>
  <c r="BP15" i="43"/>
  <c r="BP14" i="43" s="1"/>
  <c r="BO14" i="43"/>
  <c r="BP15" i="42"/>
  <c r="BP14" i="42" s="1"/>
  <c r="BO14" i="42"/>
  <c r="BP15" i="41"/>
  <c r="BP14" i="41" s="1"/>
  <c r="BO14" i="41"/>
  <c r="BP15" i="40"/>
  <c r="BP14" i="40" s="1"/>
  <c r="BO14" i="40"/>
  <c r="BP15" i="39"/>
  <c r="BP14" i="39" s="1"/>
  <c r="BO14" i="39"/>
  <c r="BI14" i="6"/>
  <c r="BJ14" i="6" l="1"/>
  <c r="BK14" i="6" l="1"/>
  <c r="BL14" i="6" l="1"/>
  <c r="BM14" i="6" l="1"/>
  <c r="BN14" i="6" l="1"/>
  <c r="BP14" i="6" l="1"/>
  <c r="BO14" i="6"/>
</calcChain>
</file>

<file path=xl/sharedStrings.xml><?xml version="1.0" encoding="utf-8"?>
<sst xmlns="http://schemas.openxmlformats.org/spreadsheetml/2006/main" count="9060" uniqueCount="987">
  <si>
    <t>केटेगरी/कक्षा</t>
  </si>
  <si>
    <t>सामान्य जाति</t>
  </si>
  <si>
    <t>अनुसूचित जाति</t>
  </si>
  <si>
    <t>अन्य पिछड़ा वर्ग</t>
  </si>
  <si>
    <t>अनु. जनजाति</t>
  </si>
  <si>
    <t>योग</t>
  </si>
  <si>
    <t>विकलांग / CWSN</t>
  </si>
  <si>
    <t>B</t>
  </si>
  <si>
    <t>G</t>
  </si>
  <si>
    <t>T</t>
  </si>
  <si>
    <t>कक्षा- 4</t>
  </si>
  <si>
    <t>कक्षा- 1</t>
  </si>
  <si>
    <t>कक्षा- 2</t>
  </si>
  <si>
    <t>कक्षा- 3</t>
  </si>
  <si>
    <t>कक्षा- 5</t>
  </si>
  <si>
    <t>(B) नामांकन सुचना :</t>
  </si>
  <si>
    <t>(C) SMC/SDMC सुचना :</t>
  </si>
  <si>
    <t>(D)रोकड़ पंजिका सूचना:-</t>
  </si>
  <si>
    <t>CSG</t>
  </si>
  <si>
    <t>SFG</t>
  </si>
  <si>
    <t>R&amp;M</t>
  </si>
  <si>
    <t>TLM</t>
  </si>
  <si>
    <t>T.V.</t>
  </si>
  <si>
    <t>ब्याज</t>
  </si>
  <si>
    <t>निर्माण मद</t>
  </si>
  <si>
    <t>अन्य मद</t>
  </si>
  <si>
    <t>छात्रवृति</t>
  </si>
  <si>
    <t xml:space="preserve">पोषाहार </t>
  </si>
  <si>
    <t>CC 1-5</t>
  </si>
  <si>
    <t>CCH</t>
  </si>
  <si>
    <t>दुग्ध</t>
  </si>
  <si>
    <t>राज. रोकड़</t>
  </si>
  <si>
    <t>माह का प्रारम्भिक शेष</t>
  </si>
  <si>
    <t>माह में व्यय राशि</t>
  </si>
  <si>
    <t>माह में प्राप्त राशि</t>
  </si>
  <si>
    <t>माह के अंत में शेष</t>
  </si>
  <si>
    <t xml:space="preserve">(A) शाला सुचना:-        </t>
  </si>
  <si>
    <t xml:space="preserve">                </t>
  </si>
  <si>
    <t>शाला का नाम-</t>
  </si>
  <si>
    <t>मोबाईल नम्बर-</t>
  </si>
  <si>
    <t>ग्राम पंचायत-</t>
  </si>
  <si>
    <t>PEEO केंद्र कोड-</t>
  </si>
  <si>
    <t>शाला क्रमोन्नत वर्ष-</t>
  </si>
  <si>
    <t>PEEO का नाम-</t>
  </si>
  <si>
    <t xml:space="preserve">  प्रधानाध्यापक-</t>
  </si>
  <si>
    <t>शाला खुलने का वर्ष-</t>
  </si>
  <si>
    <t xml:space="preserve"> PEEO  केंद्र-</t>
  </si>
  <si>
    <t>SMC अध्यक्ष-</t>
  </si>
  <si>
    <t>PTM बैठक सं.-</t>
  </si>
  <si>
    <t>SMC सचिव-</t>
  </si>
  <si>
    <t>SMC खाता सं.-</t>
  </si>
  <si>
    <t>MDM खाता सं.-</t>
  </si>
  <si>
    <t>बैंक शाखा</t>
  </si>
  <si>
    <t>दिनांक-</t>
  </si>
  <si>
    <t>क्रमांक-</t>
  </si>
  <si>
    <t>डाईस-</t>
  </si>
  <si>
    <t>₪₪₪₪₪₪₪₪₪₪₪₪₪₪₪₪₪₪₪₪₪₪₪₪₪₪₪₪₪₪₪₪₪₪₪₪₪₪₪₪₪₪₪₪₪</t>
  </si>
  <si>
    <t>SMC सदस्य सं.-</t>
  </si>
  <si>
    <t xml:space="preserve">SMC बैठक संख्या -   </t>
  </si>
  <si>
    <t>(E) विद्यालय में कार्यरत अध्यापक अध्यापिकाओं का संस्थापन विवरण-</t>
  </si>
  <si>
    <t xml:space="preserve">नाम </t>
  </si>
  <si>
    <t xml:space="preserve">मूल/प्रति नि./ पं. राज </t>
  </si>
  <si>
    <t>पद</t>
  </si>
  <si>
    <t xml:space="preserve">पिता/पति का नाम </t>
  </si>
  <si>
    <t>जाति वर्ग</t>
  </si>
  <si>
    <t>जन्म तिथि</t>
  </si>
  <si>
    <t>प्रथम नियुक्ति</t>
  </si>
  <si>
    <t>इस शाला में प्रथम नियुक्ति</t>
  </si>
  <si>
    <t>वेतन वृद्धि</t>
  </si>
  <si>
    <t>पदोन्नति तिथि</t>
  </si>
  <si>
    <t>बैंक खाता संख्या</t>
  </si>
  <si>
    <t>शैक्षिक योग्यता</t>
  </si>
  <si>
    <t>प्रशैक्षिक योग्यता</t>
  </si>
  <si>
    <t>योग्यता</t>
  </si>
  <si>
    <t>वर्ष</t>
  </si>
  <si>
    <t>विषय</t>
  </si>
  <si>
    <t>सम्पर्क सूत्र</t>
  </si>
  <si>
    <t>क्र.सं</t>
  </si>
  <si>
    <t>नाम अध्यापक</t>
  </si>
  <si>
    <t>इस माह में</t>
  </si>
  <si>
    <t>गत माह में</t>
  </si>
  <si>
    <t>CL</t>
  </si>
  <si>
    <t>ML</t>
  </si>
  <si>
    <t>PL</t>
  </si>
  <si>
    <t xml:space="preserve">(G) शाला निरिक्षण सुचना -                                                                                                                                                                  </t>
  </si>
  <si>
    <t>कुल निरिक्षण की संख्या-</t>
  </si>
  <si>
    <t>पीने के पानी की व्यवस्था</t>
  </si>
  <si>
    <t>मूत्रालय संख्या</t>
  </si>
  <si>
    <t>शौचा. संख्या</t>
  </si>
  <si>
    <t>चार दिवारी लम्बाई-</t>
  </si>
  <si>
    <t>कमरों की संख्या</t>
  </si>
  <si>
    <t>अन्य</t>
  </si>
  <si>
    <t>कक्षा कक्ष</t>
  </si>
  <si>
    <t>कार्यालय</t>
  </si>
  <si>
    <t>स्टोर</t>
  </si>
  <si>
    <t>कम्प्यु. कक्ष</t>
  </si>
  <si>
    <t>है/नहीं</t>
  </si>
  <si>
    <t xml:space="preserve">विद्युत सुविधा है/नहीं </t>
  </si>
  <si>
    <t>अधूरी/ पूर्ण</t>
  </si>
  <si>
    <t>नल</t>
  </si>
  <si>
    <t>हैन्ड पम्प</t>
  </si>
  <si>
    <t>टंकी</t>
  </si>
  <si>
    <t>डिग्गी</t>
  </si>
  <si>
    <t>है/ नहीं</t>
  </si>
  <si>
    <t>कच्ची/ पक्की</t>
  </si>
  <si>
    <t>विभाग</t>
  </si>
  <si>
    <t>तिथि</t>
  </si>
  <si>
    <t>अधिकारी का नाम- 1</t>
  </si>
  <si>
    <t>(H) भौतिक संसाधन सुचना -</t>
  </si>
  <si>
    <t xml:space="preserve">(F) मासिक उपस्थिति विवरण-                          </t>
  </si>
  <si>
    <t>से</t>
  </si>
  <si>
    <t>तक</t>
  </si>
  <si>
    <t>(अवकाश विवरण इस सत्र में )</t>
  </si>
  <si>
    <t xml:space="preserve">नोट:- 1. योग लाल स्याही से लिखने है.  2. कर्मचारियों की उपस्थिति व अन्य समस्या सुचना माह के अंतिम दिन ही देवें.   3 प्रमाणित किया जाता है की उपरोक्त विवरण पूर्णतया सही है </t>
  </si>
  <si>
    <t xml:space="preserve">      4. MDM व दुग्ध की सुचना निर्धारित प्रपत्र में प्रेषित है. 5.मेडिकल/उपार्जित/प्रसूति अवकाश के समस्त प्रपत्र प्रार्थना पत्र के साथ नत्थी करें अन्यथा उतने दिन का वेतन काटा जायेगा </t>
  </si>
  <si>
    <t>6. शैक्षिक व्यवस्था में आने व जाने वाले कार्मिकों का संस्थापन विवरण लाल स्याही से भरें.</t>
  </si>
  <si>
    <t>पोषण क्रमांक-</t>
  </si>
  <si>
    <t>हस्ताक्षर संस्था प्रधान मय सील</t>
  </si>
  <si>
    <t>BY- रविआर्ट्स 9694834243</t>
  </si>
  <si>
    <t>Class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</si>
  <si>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</si>
  <si>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</si>
  <si>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</si>
  <si>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</si>
  <si>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</si>
  <si>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</si>
  <si>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</si>
  <si>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</si>
  <si>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</si>
  <si>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</si>
  <si>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</si>
  <si>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</si>
  <si>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</si>
  <si>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</si>
  <si>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</si>
  <si>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</si>
  <si>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</si>
  <si>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</si>
  <si>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</si>
  <si>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</si>
  <si>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</si>
  <si>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</si>
  <si>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</si>
  <si>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</si>
  <si>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</si>
  <si>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</si>
  <si>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</si>
  <si>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</si>
  <si>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</si>
  <si>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</si>
  <si>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Aryan</t>
  </si>
  <si>
    <t>Vikram Singh</t>
  </si>
  <si>
    <t>Veena Rani</t>
  </si>
  <si>
    <t>M</t>
  </si>
  <si>
    <t>SC</t>
  </si>
  <si>
    <t>Hindu</t>
  </si>
  <si>
    <t>GOVT. SENIOR SECONDARY SCHOOL 13 DOL (212120)</t>
  </si>
  <si>
    <t>XXXX6589</t>
  </si>
  <si>
    <t>N</t>
  </si>
  <si>
    <t>No</t>
  </si>
  <si>
    <t>None</t>
  </si>
  <si>
    <t>Devid</t>
  </si>
  <si>
    <t>Dharmpal</t>
  </si>
  <si>
    <t>Soniya</t>
  </si>
  <si>
    <t>Y</t>
  </si>
  <si>
    <t>Govind</t>
  </si>
  <si>
    <t>Sohan Lal</t>
  </si>
  <si>
    <t>Saroj</t>
  </si>
  <si>
    <t>Gunjan</t>
  </si>
  <si>
    <t>Kripal Singh</t>
  </si>
  <si>
    <t>Kashmeer Kour</t>
  </si>
  <si>
    <t>F</t>
  </si>
  <si>
    <t>OBC</t>
  </si>
  <si>
    <t>Harshdeep</t>
  </si>
  <si>
    <t>Satpal Singh</t>
  </si>
  <si>
    <t>Simran Kour</t>
  </si>
  <si>
    <t>Jasveer Singh</t>
  </si>
  <si>
    <t>Madan Singh</t>
  </si>
  <si>
    <t>Balvinder Kour</t>
  </si>
  <si>
    <t>Krishan</t>
  </si>
  <si>
    <t>Binjha Ram</t>
  </si>
  <si>
    <t>Mamta</t>
  </si>
  <si>
    <t>XXXX9989</t>
  </si>
  <si>
    <t>Prince Singh</t>
  </si>
  <si>
    <t>Rajender Singh</t>
  </si>
  <si>
    <t>Seema Bai</t>
  </si>
  <si>
    <t>Rajni</t>
  </si>
  <si>
    <t>Naresh Kumar</t>
  </si>
  <si>
    <t>Nisha</t>
  </si>
  <si>
    <t>Shiv Kumar</t>
  </si>
  <si>
    <t>Leelu Ram</t>
  </si>
  <si>
    <t>Radha</t>
  </si>
  <si>
    <t>ANUJ</t>
  </si>
  <si>
    <t>ASHOK KUMAR</t>
  </si>
  <si>
    <t>KAVITA</t>
  </si>
  <si>
    <t>XXXX1907</t>
  </si>
  <si>
    <t>Gagan</t>
  </si>
  <si>
    <t>Gurmel Singh</t>
  </si>
  <si>
    <t>Parmjeet Kour</t>
  </si>
  <si>
    <t>Sikhs</t>
  </si>
  <si>
    <t>XXXX9285</t>
  </si>
  <si>
    <t>Yes</t>
  </si>
  <si>
    <t>KHUSHPREET</t>
  </si>
  <si>
    <t>VIKRAM SINGH</t>
  </si>
  <si>
    <t>VEENA</t>
  </si>
  <si>
    <t>XXXX4779</t>
  </si>
  <si>
    <t>POONAM</t>
  </si>
  <si>
    <t>SURESH KUMAR</t>
  </si>
  <si>
    <t>INDRA DEVI</t>
  </si>
  <si>
    <t>XXXX0530</t>
  </si>
  <si>
    <t>PREETI</t>
  </si>
  <si>
    <t>NAVEEN KUMAR</t>
  </si>
  <si>
    <t>SAROJ</t>
  </si>
  <si>
    <t>RANI</t>
  </si>
  <si>
    <t>MEHAR LAL</t>
  </si>
  <si>
    <t>MUMAL DEVI</t>
  </si>
  <si>
    <t>ST</t>
  </si>
  <si>
    <t>SIMRAN</t>
  </si>
  <si>
    <t>NARESH KUMAR</t>
  </si>
  <si>
    <t>NISHA</t>
  </si>
  <si>
    <t>XXXX4718</t>
  </si>
  <si>
    <t>SUKHVEER SINGH</t>
  </si>
  <si>
    <t>ANGREJ SINGH</t>
  </si>
  <si>
    <t>VEENA RANI</t>
  </si>
  <si>
    <t>XXXX6713</t>
  </si>
  <si>
    <t>Vishwas</t>
  </si>
  <si>
    <t>Naveen Kumar</t>
  </si>
  <si>
    <t>XXXX7280</t>
  </si>
  <si>
    <t>AAYANA</t>
  </si>
  <si>
    <t>INDRAJ</t>
  </si>
  <si>
    <t>ROSHANI DEVI</t>
  </si>
  <si>
    <t>XXXX4065</t>
  </si>
  <si>
    <t>ANISHA</t>
  </si>
  <si>
    <t>RAMKUMAR</t>
  </si>
  <si>
    <t>SUNITA</t>
  </si>
  <si>
    <t>XXXX0558</t>
  </si>
  <si>
    <t>ANITA BAI</t>
  </si>
  <si>
    <t>HAMIRA RAM</t>
  </si>
  <si>
    <t>ROSHNI DEVI</t>
  </si>
  <si>
    <t>XXXX5705</t>
  </si>
  <si>
    <t>ANKUSH</t>
  </si>
  <si>
    <t>MOHANLAL</t>
  </si>
  <si>
    <t>RAJIYA</t>
  </si>
  <si>
    <t>XXXX8000</t>
  </si>
  <si>
    <t>ANMOL</t>
  </si>
  <si>
    <t>SONU</t>
  </si>
  <si>
    <t>DURGESH</t>
  </si>
  <si>
    <t>XXXX3269</t>
  </si>
  <si>
    <t>AVNOOR</t>
  </si>
  <si>
    <t>KASTURI LAL</t>
  </si>
  <si>
    <t>XXXX5883</t>
  </si>
  <si>
    <t>GAGANDEEP KOUR</t>
  </si>
  <si>
    <t>JEET SINGH</t>
  </si>
  <si>
    <t>KARAMJEET KOUR</t>
  </si>
  <si>
    <t>XXXX9872</t>
  </si>
  <si>
    <t>JASVINDRA</t>
  </si>
  <si>
    <t>RAJESH KUMAR</t>
  </si>
  <si>
    <t>LALI BAI</t>
  </si>
  <si>
    <t>XXXX5766</t>
  </si>
  <si>
    <t>KALPNA</t>
  </si>
  <si>
    <t>PAVAN KUMAR</t>
  </si>
  <si>
    <t>XXXX6788</t>
  </si>
  <si>
    <t>PRINCE KUMAR</t>
  </si>
  <si>
    <t>NAVEEEN KUMAR</t>
  </si>
  <si>
    <t>SAROJ DEVI</t>
  </si>
  <si>
    <t>XXXX9973</t>
  </si>
  <si>
    <t>RITU</t>
  </si>
  <si>
    <t>INDRA</t>
  </si>
  <si>
    <t>XXXX8089</t>
  </si>
  <si>
    <t>SAHAJDEEP</t>
  </si>
  <si>
    <t>BUTA SINGH</t>
  </si>
  <si>
    <t>SANDEEP KAUR</t>
  </si>
  <si>
    <t>XXXX5963</t>
  </si>
  <si>
    <t>SAMEER</t>
  </si>
  <si>
    <t>XXXX0197</t>
  </si>
  <si>
    <t>SIMRANPREET KOUR</t>
  </si>
  <si>
    <t>IQBAL SINGH</t>
  </si>
  <si>
    <t>PRAVEEN KOUR</t>
  </si>
  <si>
    <t>XXXX0137</t>
  </si>
  <si>
    <t>SUKHCHEN SINGH</t>
  </si>
  <si>
    <t>GURCHARAN SINGH</t>
  </si>
  <si>
    <t>SARVJEET KOUR</t>
  </si>
  <si>
    <t>XXXX7178</t>
  </si>
  <si>
    <t>AARUSHI</t>
  </si>
  <si>
    <t>XXXX2023</t>
  </si>
  <si>
    <t>TARA SINGH</t>
  </si>
  <si>
    <t>SIMARAN KAUR</t>
  </si>
  <si>
    <t>XXXX7439</t>
  </si>
  <si>
    <t>ARCHANA</t>
  </si>
  <si>
    <t>KASHMIR SINGH</t>
  </si>
  <si>
    <t>SANTOSH RANI</t>
  </si>
  <si>
    <t>XXXX5728</t>
  </si>
  <si>
    <t>BALRAM</t>
  </si>
  <si>
    <t>RAMCHNDER</t>
  </si>
  <si>
    <t>MAYA DEVI</t>
  </si>
  <si>
    <t>XXXX5852</t>
  </si>
  <si>
    <t>DURGA</t>
  </si>
  <si>
    <t>BABULAL</t>
  </si>
  <si>
    <t>XXXX7522</t>
  </si>
  <si>
    <t>GURPREET KOUR</t>
  </si>
  <si>
    <t>ROOP SINGH</t>
  </si>
  <si>
    <t>SANDEEP KOUR</t>
  </si>
  <si>
    <t>XXXX9146</t>
  </si>
  <si>
    <t>GURPREET SINGH</t>
  </si>
  <si>
    <t>Late</t>
  </si>
  <si>
    <t>LABH SINGH</t>
  </si>
  <si>
    <t>JASVEER KOUR</t>
  </si>
  <si>
    <t>XXXX8537</t>
  </si>
  <si>
    <t>HARDEEP SINGH</t>
  </si>
  <si>
    <t>SUNIL SINGH</t>
  </si>
  <si>
    <t>KOMAL</t>
  </si>
  <si>
    <t>XXXX7012</t>
  </si>
  <si>
    <t>JASVINDER SINGH</t>
  </si>
  <si>
    <t>BALVINDER SINGH</t>
  </si>
  <si>
    <t>SANTOSH</t>
  </si>
  <si>
    <t>XXXX7425</t>
  </si>
  <si>
    <t>KUSUM</t>
  </si>
  <si>
    <t>TARACHAND</t>
  </si>
  <si>
    <t>ANITA DEVI</t>
  </si>
  <si>
    <t>XXXX2508</t>
  </si>
  <si>
    <t>RAHUL KUMAR</t>
  </si>
  <si>
    <t>XXXX0438</t>
  </si>
  <si>
    <t>RAJNI</t>
  </si>
  <si>
    <t>BAGGARAM</t>
  </si>
  <si>
    <t>PARAMJEET KOUR</t>
  </si>
  <si>
    <t>XXXX5270</t>
  </si>
  <si>
    <t>SHANTI</t>
  </si>
  <si>
    <t>BINJHARAM</t>
  </si>
  <si>
    <t>MAMTA</t>
  </si>
  <si>
    <t>XXXX0417</t>
  </si>
  <si>
    <t>SHVETA</t>
  </si>
  <si>
    <t>MOHAN LAL</t>
  </si>
  <si>
    <t>SURTA DEVI</t>
  </si>
  <si>
    <t>XXXX4774</t>
  </si>
  <si>
    <t>SUKHVINDER SINGH</t>
  </si>
  <si>
    <t>XXXX4955</t>
  </si>
  <si>
    <t>GANGA</t>
  </si>
  <si>
    <t>MAIHAR LAL</t>
  </si>
  <si>
    <t>XXXX6904</t>
  </si>
  <si>
    <t>ANITA</t>
  </si>
  <si>
    <t>XXXX8811</t>
  </si>
  <si>
    <t>JAMNA</t>
  </si>
  <si>
    <t>MAIHERLAL</t>
  </si>
  <si>
    <t>XXXX0012</t>
  </si>
  <si>
    <t>KAPIL</t>
  </si>
  <si>
    <t>DHARAMPAL</t>
  </si>
  <si>
    <t>SONIYA</t>
  </si>
  <si>
    <t>XXXX8026</t>
  </si>
  <si>
    <t>KASHISH</t>
  </si>
  <si>
    <t>PAWAN KUMAR</t>
  </si>
  <si>
    <t>XXXX1829</t>
  </si>
  <si>
    <t>NISHU</t>
  </si>
  <si>
    <t>SWROOP SINGH</t>
  </si>
  <si>
    <t>GURMEET KOUR</t>
  </si>
  <si>
    <t>XXXX2327</t>
  </si>
  <si>
    <t>PAVAN SINGH</t>
  </si>
  <si>
    <t>SURJEET SINGH</t>
  </si>
  <si>
    <t>KAMALJEET KOUR</t>
  </si>
  <si>
    <t>XXXX4319</t>
  </si>
  <si>
    <t>PRTIGYA</t>
  </si>
  <si>
    <t>XXXX5493</t>
  </si>
  <si>
    <t>VAJEET RAM</t>
  </si>
  <si>
    <t>GYAN KAUR</t>
  </si>
  <si>
    <t>XXXX9487</t>
  </si>
  <si>
    <t>REENA</t>
  </si>
  <si>
    <t>XXXX5687</t>
  </si>
  <si>
    <t>BINJARAM</t>
  </si>
  <si>
    <t>MAMTA DEVI</t>
  </si>
  <si>
    <t>XXXX0422</t>
  </si>
  <si>
    <t>SHISHANDEEP</t>
  </si>
  <si>
    <t>XXXX2955</t>
  </si>
  <si>
    <t>SIMARAN</t>
  </si>
  <si>
    <t>CIHHNDA SINGH</t>
  </si>
  <si>
    <t>BANSO BAI</t>
  </si>
  <si>
    <t>XXXX6285</t>
  </si>
  <si>
    <t>AMANDEEP</t>
  </si>
  <si>
    <t>XXXX3464</t>
  </si>
  <si>
    <t>JASVEER KAUR</t>
  </si>
  <si>
    <t>XXXX4825</t>
  </si>
  <si>
    <t>ANMOL SINGH</t>
  </si>
  <si>
    <t>BASANT SINGH</t>
  </si>
  <si>
    <t>CHHINDER KOUR</t>
  </si>
  <si>
    <t>XXXX0339</t>
  </si>
  <si>
    <t>ARJU</t>
  </si>
  <si>
    <t>JASWINDER</t>
  </si>
  <si>
    <t>XXXX8013</t>
  </si>
  <si>
    <t>DEEPAK</t>
  </si>
  <si>
    <t>OMPRAKASH</t>
  </si>
  <si>
    <t>XXXX5603</t>
  </si>
  <si>
    <t>GEETA BAI</t>
  </si>
  <si>
    <t>XXXX3144</t>
  </si>
  <si>
    <t>HUSANDEEP KOUR</t>
  </si>
  <si>
    <t>BALVEER SINGH</t>
  </si>
  <si>
    <t>LAKHVINDAR KOUR</t>
  </si>
  <si>
    <t>XXXX4894</t>
  </si>
  <si>
    <t>JASHNDEEP</t>
  </si>
  <si>
    <t>XXXX4943</t>
  </si>
  <si>
    <t>KHUSHMAN SINGH</t>
  </si>
  <si>
    <t>XXXX0869</t>
  </si>
  <si>
    <t>KUSHUM</t>
  </si>
  <si>
    <t>XXXX5437</t>
  </si>
  <si>
    <t>PRAVEEN</t>
  </si>
  <si>
    <t>KASMIR SINGH</t>
  </si>
  <si>
    <t>XXXX0622</t>
  </si>
  <si>
    <t>RAJVINDER KOUR</t>
  </si>
  <si>
    <t>XXXX4517</t>
  </si>
  <si>
    <t>RAKESH</t>
  </si>
  <si>
    <t>XXXX4229</t>
  </si>
  <si>
    <t>SAMANDEEP KOUR</t>
  </si>
  <si>
    <t>SIMRAN KOUR</t>
  </si>
  <si>
    <t>XXXX2822</t>
  </si>
  <si>
    <t>VANDANA</t>
  </si>
  <si>
    <t>XXXX6041</t>
  </si>
  <si>
    <t>AARJU</t>
  </si>
  <si>
    <t>XXXX1188</t>
  </si>
  <si>
    <t>ANJLI</t>
  </si>
  <si>
    <t>MEHRU RAM</t>
  </si>
  <si>
    <t>XXXX0362</t>
  </si>
  <si>
    <t>Anju</t>
  </si>
  <si>
    <t>Omprakash</t>
  </si>
  <si>
    <t>Nathi Devi</t>
  </si>
  <si>
    <t>XXXX5870</t>
  </si>
  <si>
    <t>BHAWNA</t>
  </si>
  <si>
    <t>BABU LAL</t>
  </si>
  <si>
    <t>XXXX3981</t>
  </si>
  <si>
    <t>DHANVEER</t>
  </si>
  <si>
    <t>HARPAL SINGH</t>
  </si>
  <si>
    <t>AMARJEET KAUR</t>
  </si>
  <si>
    <t>XXXX9183</t>
  </si>
  <si>
    <t>GAGANDEEP</t>
  </si>
  <si>
    <t>XXXX9225</t>
  </si>
  <si>
    <t>JASPREET KOUR</t>
  </si>
  <si>
    <t>XXXX5948</t>
  </si>
  <si>
    <t>CHHINDAR KOUR</t>
  </si>
  <si>
    <t>XXXX0402</t>
  </si>
  <si>
    <t>Manju</t>
  </si>
  <si>
    <t>XXXX8033</t>
  </si>
  <si>
    <t>RAMESH KUMAR</t>
  </si>
  <si>
    <t>ISHAR RAM</t>
  </si>
  <si>
    <t>GUDDI DEVI</t>
  </si>
  <si>
    <t>XXXX7573</t>
  </si>
  <si>
    <t>RENU</t>
  </si>
  <si>
    <t>XXXX2343</t>
  </si>
  <si>
    <t>Saloni</t>
  </si>
  <si>
    <t>Ramchandra</t>
  </si>
  <si>
    <t>Sona Bai</t>
  </si>
  <si>
    <t>XXXX2633</t>
  </si>
  <si>
    <t>SOMA</t>
  </si>
  <si>
    <t>XXXX8372</t>
  </si>
  <si>
    <t>SUMAN</t>
  </si>
  <si>
    <t>GYAN KOUR</t>
  </si>
  <si>
    <t>XXXX7956</t>
  </si>
  <si>
    <t>Sunita Kumari</t>
  </si>
  <si>
    <t>Nanad Ram</t>
  </si>
  <si>
    <t>Dharmi Devi</t>
  </si>
  <si>
    <t>XXXX1061</t>
  </si>
  <si>
    <t>USHA</t>
  </si>
  <si>
    <t>ARJUNRAM</t>
  </si>
  <si>
    <t>RADHA DEVI</t>
  </si>
  <si>
    <t>XXXX1946</t>
  </si>
  <si>
    <t>JASWANT SINGH</t>
  </si>
  <si>
    <t>KAILASH KAUR</t>
  </si>
  <si>
    <t>XXXX5563</t>
  </si>
  <si>
    <t>ANJU</t>
  </si>
  <si>
    <t>CHANAN RAM</t>
  </si>
  <si>
    <t>MAGHI DEVI</t>
  </si>
  <si>
    <t>XXXX7171</t>
  </si>
  <si>
    <t>BAJRANG</t>
  </si>
  <si>
    <t>SATPAL</t>
  </si>
  <si>
    <t>XXXX1587</t>
  </si>
  <si>
    <t>BHOJRAJ</t>
  </si>
  <si>
    <t>BHALA RAM</t>
  </si>
  <si>
    <t>XXXX5985</t>
  </si>
  <si>
    <t>BHUVNESH</t>
  </si>
  <si>
    <t>RANI DEVI</t>
  </si>
  <si>
    <t>XXXX4285</t>
  </si>
  <si>
    <t>RAJU SINGH</t>
  </si>
  <si>
    <t>VEERPAL KOUR</t>
  </si>
  <si>
    <t>XXXX4099</t>
  </si>
  <si>
    <t>DINESH KUMAR</t>
  </si>
  <si>
    <t>TARA CHAND</t>
  </si>
  <si>
    <t>XXXX1887</t>
  </si>
  <si>
    <t>JOGENDER SINGH</t>
  </si>
  <si>
    <t>SUKHVINDER KOUR</t>
  </si>
  <si>
    <t>XXXX1095</t>
  </si>
  <si>
    <t>GAYTRI</t>
  </si>
  <si>
    <t>XXXX2794</t>
  </si>
  <si>
    <t>HARPREET KOUR</t>
  </si>
  <si>
    <t>MANGAL SINGH</t>
  </si>
  <si>
    <t>SIMARJEET KOUR</t>
  </si>
  <si>
    <t>XXXX6647</t>
  </si>
  <si>
    <t>MADRESH KUMAR</t>
  </si>
  <si>
    <t>RAMCHANDER</t>
  </si>
  <si>
    <t>PRAMESHVRI</t>
  </si>
  <si>
    <t>XXXX2132</t>
  </si>
  <si>
    <t>MALKEET SINGH</t>
  </si>
  <si>
    <t>XXXX7849</t>
  </si>
  <si>
    <t>NAVDEEP SINGH</t>
  </si>
  <si>
    <t>RAJENDER SINGH</t>
  </si>
  <si>
    <t>NIRMLA KANWAR</t>
  </si>
  <si>
    <t>GEN</t>
  </si>
  <si>
    <t>XXXX7307</t>
  </si>
  <si>
    <t>RADHA</t>
  </si>
  <si>
    <t>SHYOPAT RAM</t>
  </si>
  <si>
    <t>LAXMI DEVI</t>
  </si>
  <si>
    <t>XXXX0944</t>
  </si>
  <si>
    <t>RAJU</t>
  </si>
  <si>
    <t>BHAJAN SINGH</t>
  </si>
  <si>
    <t>ANGREJ KOUR</t>
  </si>
  <si>
    <t>XXXX3992</t>
  </si>
  <si>
    <t>RAMESH SINGH</t>
  </si>
  <si>
    <t>XXXX0908</t>
  </si>
  <si>
    <t>RAVINA</t>
  </si>
  <si>
    <t>XXXX1290</t>
  </si>
  <si>
    <t>RINKU RANI</t>
  </si>
  <si>
    <t>SUNITA DEVI</t>
  </si>
  <si>
    <t>XXXX4971</t>
  </si>
  <si>
    <t>ROSHANI</t>
  </si>
  <si>
    <t>AMARJEET KOUR</t>
  </si>
  <si>
    <t>XXXX5264</t>
  </si>
  <si>
    <t>AMANDEEP SINGH</t>
  </si>
  <si>
    <t>MUKHTYAR SINGH</t>
  </si>
  <si>
    <t>PRAKASH KOUR</t>
  </si>
  <si>
    <t>XXXX0647</t>
  </si>
  <si>
    <t>ANJU RANI</t>
  </si>
  <si>
    <t>PALA SINGH</t>
  </si>
  <si>
    <t>JITO BAI</t>
  </si>
  <si>
    <t>ANKIT</t>
  </si>
  <si>
    <t>RAMNIWAS</t>
  </si>
  <si>
    <t>TARAWANTI</t>
  </si>
  <si>
    <t>XXXX1454</t>
  </si>
  <si>
    <t>ARTI</t>
  </si>
  <si>
    <t>SANTOSH DEVI</t>
  </si>
  <si>
    <t>XXXX5502</t>
  </si>
  <si>
    <t>GURMEET SINGH</t>
  </si>
  <si>
    <t>XXXX2186</t>
  </si>
  <si>
    <t>SUKHPAL SINGH</t>
  </si>
  <si>
    <t>MANJEET KOUR</t>
  </si>
  <si>
    <t>XXXX9688</t>
  </si>
  <si>
    <t>SONA BAI</t>
  </si>
  <si>
    <t>XXXX3758</t>
  </si>
  <si>
    <t>KAMALDEEP</t>
  </si>
  <si>
    <t>JASKARAN SINGH</t>
  </si>
  <si>
    <t>JASPAL KOUR</t>
  </si>
  <si>
    <t>XXXX2717</t>
  </si>
  <si>
    <t>LOVEPREET</t>
  </si>
  <si>
    <t>XXXX7267</t>
  </si>
  <si>
    <t>MAINA DEVI</t>
  </si>
  <si>
    <t>VEERU RAM</t>
  </si>
  <si>
    <t>KAMLA DEVI</t>
  </si>
  <si>
    <t>XXXX9895</t>
  </si>
  <si>
    <t>PAPPU RAM</t>
  </si>
  <si>
    <t>SURJA DEVI</t>
  </si>
  <si>
    <t>XXXX3662</t>
  </si>
  <si>
    <t>MANJU KUMARI</t>
  </si>
  <si>
    <t>SYOPAT RAM</t>
  </si>
  <si>
    <t>XXXX2969</t>
  </si>
  <si>
    <t>MANPREET KOUR</t>
  </si>
  <si>
    <t>XXXX0249</t>
  </si>
  <si>
    <t>PARIKSHA</t>
  </si>
  <si>
    <t>XXXX7562</t>
  </si>
  <si>
    <t>PAYAL</t>
  </si>
  <si>
    <t>KALU RAM</t>
  </si>
  <si>
    <t>ANSUIYA</t>
  </si>
  <si>
    <t>XXXX6582</t>
  </si>
  <si>
    <t>RAJENDER</t>
  </si>
  <si>
    <t>FUMAN SINGH</t>
  </si>
  <si>
    <t>SARJEETO</t>
  </si>
  <si>
    <t>XXXX4673</t>
  </si>
  <si>
    <t>RAJPAL SINGH</t>
  </si>
  <si>
    <t>GURDEEP SINGH</t>
  </si>
  <si>
    <t>XXXX0054</t>
  </si>
  <si>
    <t>SAKILA</t>
  </si>
  <si>
    <t>SUBHASH CHANDER</t>
  </si>
  <si>
    <t>KRISHNA DEVI</t>
  </si>
  <si>
    <t>XXXX2786</t>
  </si>
  <si>
    <t>SANDEEP SINGH</t>
  </si>
  <si>
    <t>GURPAL SINGH</t>
  </si>
  <si>
    <t>XXXX2911</t>
  </si>
  <si>
    <t>SANJANA</t>
  </si>
  <si>
    <t>XXXX3200</t>
  </si>
  <si>
    <t>MAYA</t>
  </si>
  <si>
    <t>XXXX7475</t>
  </si>
  <si>
    <t>SATPAL SINGH</t>
  </si>
  <si>
    <t>XXXX7336</t>
  </si>
  <si>
    <t>SHALU KUMARI</t>
  </si>
  <si>
    <t>KANTA DEVI</t>
  </si>
  <si>
    <t>XXXX5431</t>
  </si>
  <si>
    <t>SHARDA</t>
  </si>
  <si>
    <t>DANARAM</t>
  </si>
  <si>
    <t>JANKI DEVI</t>
  </si>
  <si>
    <t>XXXX2511</t>
  </si>
  <si>
    <t>KRISHNA</t>
  </si>
  <si>
    <t>XXXX5892</t>
  </si>
  <si>
    <t>SUMIT</t>
  </si>
  <si>
    <t>DIWAN CHAND</t>
  </si>
  <si>
    <t>XXXX9087</t>
  </si>
  <si>
    <t>ABHAY SINGH</t>
  </si>
  <si>
    <t>GURMAIL SINGH</t>
  </si>
  <si>
    <t>AMANPREET</t>
  </si>
  <si>
    <t>XXXX3206</t>
  </si>
  <si>
    <t>ANNU</t>
  </si>
  <si>
    <t>HIRA SINGH</t>
  </si>
  <si>
    <t>SANDAL KOUR</t>
  </si>
  <si>
    <t>XXXX7742</t>
  </si>
  <si>
    <t>HANSH RAJ</t>
  </si>
  <si>
    <t>NEETU</t>
  </si>
  <si>
    <t>XXXX2428</t>
  </si>
  <si>
    <t>BALVINDRA SINGH</t>
  </si>
  <si>
    <t>XXXX4751</t>
  </si>
  <si>
    <t>BASANT KUMAR</t>
  </si>
  <si>
    <t>KARAMPAL</t>
  </si>
  <si>
    <t>XXXX4311</t>
  </si>
  <si>
    <t>CHANDA</t>
  </si>
  <si>
    <t>MANJURA RAM</t>
  </si>
  <si>
    <t>JAMNA DEVI</t>
  </si>
  <si>
    <t>XXXX2258</t>
  </si>
  <si>
    <t>CHANDNI</t>
  </si>
  <si>
    <t>GURMEL SINGH</t>
  </si>
  <si>
    <t>AMANPREET KAUR</t>
  </si>
  <si>
    <t>XXXX7485</t>
  </si>
  <si>
    <t>CHARANJEET KOUR</t>
  </si>
  <si>
    <t>XXXX6341</t>
  </si>
  <si>
    <t>CHARANJEET SINGH</t>
  </si>
  <si>
    <t>XXXX9287</t>
  </si>
  <si>
    <t>Disha</t>
  </si>
  <si>
    <t>Bhala Ram</t>
  </si>
  <si>
    <t>Saroj Devi</t>
  </si>
  <si>
    <t>XXXX7570</t>
  </si>
  <si>
    <t>HARMAN DEEP</t>
  </si>
  <si>
    <t>BHOLA SINGH</t>
  </si>
  <si>
    <t>KULVINDER KAUR</t>
  </si>
  <si>
    <t>XXXX2029</t>
  </si>
  <si>
    <t>JITENDER</t>
  </si>
  <si>
    <t>BANWARI LAL</t>
  </si>
  <si>
    <t>VIJETA</t>
  </si>
  <si>
    <t>XXXX8465</t>
  </si>
  <si>
    <t>Kavita</t>
  </si>
  <si>
    <t>Om Prakash</t>
  </si>
  <si>
    <t>Sushila Devi</t>
  </si>
  <si>
    <t>XXXX1153</t>
  </si>
  <si>
    <t>KUMKUM</t>
  </si>
  <si>
    <t>PARMESHWARI DEVI</t>
  </si>
  <si>
    <t>XXXX1200</t>
  </si>
  <si>
    <t>TARA DEVI</t>
  </si>
  <si>
    <t>XXXX9692</t>
  </si>
  <si>
    <t>MANJU</t>
  </si>
  <si>
    <t>PRITHVI RAJ</t>
  </si>
  <si>
    <t>VIDYA DEVI</t>
  </si>
  <si>
    <t>XXXX1459</t>
  </si>
  <si>
    <t>MUKESH</t>
  </si>
  <si>
    <t>MAHAVEER PRASAD</t>
  </si>
  <si>
    <t>XXXX4875</t>
  </si>
  <si>
    <t>MUKESH KUMAR</t>
  </si>
  <si>
    <t>XXXX7917</t>
  </si>
  <si>
    <t>NATHI DEVI</t>
  </si>
  <si>
    <t>XXXX9232</t>
  </si>
  <si>
    <t>PARDEEP SINGH</t>
  </si>
  <si>
    <t>CHHINDA SINGH</t>
  </si>
  <si>
    <t>BANSHO BAI</t>
  </si>
  <si>
    <t>XXXX8784</t>
  </si>
  <si>
    <t>PINTU KANWAR</t>
  </si>
  <si>
    <t>XXXX5395</t>
  </si>
  <si>
    <t>GURDEV SINGH</t>
  </si>
  <si>
    <t>XXXX9833</t>
  </si>
  <si>
    <t>PREM KUMAR</t>
  </si>
  <si>
    <t>DEVILAL</t>
  </si>
  <si>
    <t>XXXX2064</t>
  </si>
  <si>
    <t>RAJENDER KUMAR</t>
  </si>
  <si>
    <t>BAGWANTI</t>
  </si>
  <si>
    <t>XXXX1683</t>
  </si>
  <si>
    <t>DULICHAND</t>
  </si>
  <si>
    <t>RUPA DEVI</t>
  </si>
  <si>
    <t>XXXX8789</t>
  </si>
  <si>
    <t>SONA DEVI</t>
  </si>
  <si>
    <t>XXXX0230</t>
  </si>
  <si>
    <t>RAJKAMAL</t>
  </si>
  <si>
    <t>SHIV KUMAR</t>
  </si>
  <si>
    <t>NIRMLA</t>
  </si>
  <si>
    <t>XXXX9604</t>
  </si>
  <si>
    <t>RAMAN</t>
  </si>
  <si>
    <t>JASWINDER SINGH</t>
  </si>
  <si>
    <t>XXXX9898</t>
  </si>
  <si>
    <t>RAMANDEEP KAUR</t>
  </si>
  <si>
    <t>BAGGA SINGH</t>
  </si>
  <si>
    <t>XXXX6267</t>
  </si>
  <si>
    <t>RAMANDEEP SINGH</t>
  </si>
  <si>
    <t>XXXX6277</t>
  </si>
  <si>
    <t>XXXX8635</t>
  </si>
  <si>
    <t>RANJEET SINGH</t>
  </si>
  <si>
    <t>TOTA SINGH</t>
  </si>
  <si>
    <t>RAJ KOUR</t>
  </si>
  <si>
    <t>XXXX6402</t>
  </si>
  <si>
    <t>ROHIT</t>
  </si>
  <si>
    <t>HANSRAJ</t>
  </si>
  <si>
    <t>POOJA DEVI</t>
  </si>
  <si>
    <t>XXXX9085</t>
  </si>
  <si>
    <t>SAMTA</t>
  </si>
  <si>
    <t>BAGGA RAM</t>
  </si>
  <si>
    <t>XXXX9995</t>
  </si>
  <si>
    <t>JAGGA SINGH</t>
  </si>
  <si>
    <t>SUKHJEET KOUR</t>
  </si>
  <si>
    <t>XXXX3901</t>
  </si>
  <si>
    <t>SANGAM</t>
  </si>
  <si>
    <t>XXXX7409</t>
  </si>
  <si>
    <t>SANGEETA</t>
  </si>
  <si>
    <t>XXXX1589</t>
  </si>
  <si>
    <t>SANTOSH KUMARI</t>
  </si>
  <si>
    <t>CHETAN RAM</t>
  </si>
  <si>
    <t>SUNDRA DEVI</t>
  </si>
  <si>
    <t>XXXX4418</t>
  </si>
  <si>
    <t>SAKUNTLA DEVI</t>
  </si>
  <si>
    <t>XXXX3579</t>
  </si>
  <si>
    <t>SUDHIR KUMAR</t>
  </si>
  <si>
    <t>RAVINDER KUMAR</t>
  </si>
  <si>
    <t>XXXX6978</t>
  </si>
  <si>
    <t>SUMAN KAUR</t>
  </si>
  <si>
    <t>JAGSIR SINGH</t>
  </si>
  <si>
    <t>SIMAR KOUR</t>
  </si>
  <si>
    <t>XXXX6530</t>
  </si>
  <si>
    <t>SUSHILA</t>
  </si>
  <si>
    <t>SUKHPREET KAUR</t>
  </si>
  <si>
    <t>XXXX4621</t>
  </si>
  <si>
    <t>Tammana</t>
  </si>
  <si>
    <t>Gorishankar</t>
  </si>
  <si>
    <t>Manohari Devi</t>
  </si>
  <si>
    <t>XXXX6231</t>
  </si>
  <si>
    <t>Ujwal</t>
  </si>
  <si>
    <t>Lalchand</t>
  </si>
  <si>
    <t>Manju Devi</t>
  </si>
  <si>
    <t>XXXX9177</t>
  </si>
  <si>
    <t>VIKRAM</t>
  </si>
  <si>
    <t>BHAGWANA RAM</t>
  </si>
  <si>
    <t>KHATU DEVI</t>
  </si>
  <si>
    <t>XXXX6082</t>
  </si>
  <si>
    <t>ALKA</t>
  </si>
  <si>
    <t>VISHNU RAM</t>
  </si>
  <si>
    <t>XXXX9216</t>
  </si>
  <si>
    <t>CHHINDERPAL KOUR</t>
  </si>
  <si>
    <t>XXXX6153</t>
  </si>
  <si>
    <t>ANIL KUMAR</t>
  </si>
  <si>
    <t>XXXX4438</t>
  </si>
  <si>
    <t>ANJANA</t>
  </si>
  <si>
    <t>ARSHDEEP KAUR</t>
  </si>
  <si>
    <t>PARVINDER KAUR</t>
  </si>
  <si>
    <t>XXXX4583</t>
  </si>
  <si>
    <t>XXXX2859</t>
  </si>
  <si>
    <t>XXXX1517</t>
  </si>
  <si>
    <t>HARBANSH SINGH</t>
  </si>
  <si>
    <t>XXXX1545</t>
  </si>
  <si>
    <t>HARPREET SINGH</t>
  </si>
  <si>
    <t>FATEH SINGH</t>
  </si>
  <si>
    <t>JASVINDER KOUR</t>
  </si>
  <si>
    <t>XXXX1600</t>
  </si>
  <si>
    <t>JASANPREET KAUR</t>
  </si>
  <si>
    <t>PARVEEN KAUR</t>
  </si>
  <si>
    <t>XXXX3118</t>
  </si>
  <si>
    <t>KIRNA</t>
  </si>
  <si>
    <t>GIRDHARI LAL</t>
  </si>
  <si>
    <t>MANJU DEVI</t>
  </si>
  <si>
    <t>XXXX8267</t>
  </si>
  <si>
    <t>KALAWATI DEVI</t>
  </si>
  <si>
    <t>XXXX6666</t>
  </si>
  <si>
    <t>MANGI LAL</t>
  </si>
  <si>
    <t>PRABHU RAM</t>
  </si>
  <si>
    <t>SAVITRI DEVI</t>
  </si>
  <si>
    <t>XXXX8320</t>
  </si>
  <si>
    <t>XXXX7719</t>
  </si>
  <si>
    <t>MEENA KUMARI</t>
  </si>
  <si>
    <t>SAJAN RAM</t>
  </si>
  <si>
    <t>VIMLA DEVI</t>
  </si>
  <si>
    <t>XXXX2532</t>
  </si>
  <si>
    <t>MONIKA</t>
  </si>
  <si>
    <t>XXXX0932</t>
  </si>
  <si>
    <t>XXXX4220</t>
  </si>
  <si>
    <t>DEVI LAL</t>
  </si>
  <si>
    <t>XXXX3879</t>
  </si>
  <si>
    <t>RAVI KUMAR</t>
  </si>
  <si>
    <t>KALU NATH</t>
  </si>
  <si>
    <t>XXXX0689</t>
  </si>
  <si>
    <t>RAVINDER</t>
  </si>
  <si>
    <t>XXXX8781</t>
  </si>
  <si>
    <t>SIDDHARTH</t>
  </si>
  <si>
    <t>RAVINDRA KUMAR</t>
  </si>
  <si>
    <t>SUMAN DEVI</t>
  </si>
  <si>
    <t>XXXX9587</t>
  </si>
  <si>
    <t>SANT LAL</t>
  </si>
  <si>
    <t>PRIYANKA</t>
  </si>
  <si>
    <t>XXXX8629</t>
  </si>
  <si>
    <t>SUKHDEEP SINGH</t>
  </si>
  <si>
    <t>SARVJEET SINGH</t>
  </si>
  <si>
    <t>XXXX0800</t>
  </si>
  <si>
    <t>XXXX9392</t>
  </si>
  <si>
    <t>HANUMAN</t>
  </si>
  <si>
    <t>XXXX2228</t>
  </si>
  <si>
    <t>VIKASHDEEP HANS</t>
  </si>
  <si>
    <t>XXXX0794</t>
  </si>
  <si>
    <t>AJAY</t>
  </si>
  <si>
    <t>KALA SINGH</t>
  </si>
  <si>
    <t>XXXX3763</t>
  </si>
  <si>
    <t>XXXX7166</t>
  </si>
  <si>
    <t>BALWANT SINGH</t>
  </si>
  <si>
    <t>RAJ KAUR</t>
  </si>
  <si>
    <t>XXXX8132</t>
  </si>
  <si>
    <t>KAMALDEEP KAUR</t>
  </si>
  <si>
    <t>XXXX2956</t>
  </si>
  <si>
    <t>MANPREET SINGH</t>
  </si>
  <si>
    <t>JAGDISH SINGH</t>
  </si>
  <si>
    <t>RANJEET KAUR</t>
  </si>
  <si>
    <t>XXXX2701</t>
  </si>
  <si>
    <t>NAMITA</t>
  </si>
  <si>
    <t>XXXX6237</t>
  </si>
  <si>
    <t>POOJA</t>
  </si>
  <si>
    <t>BHAGIRATH</t>
  </si>
  <si>
    <t>GOMTI DEVI</t>
  </si>
  <si>
    <t>XXXX1563</t>
  </si>
  <si>
    <t>DANA RAM</t>
  </si>
  <si>
    <t>XXXX1763</t>
  </si>
  <si>
    <t>PRIYANKA KUMARI</t>
  </si>
  <si>
    <t>MAHAVEER PRASHAD</t>
  </si>
  <si>
    <t>KALAWATI</t>
  </si>
  <si>
    <t>XXXX7165</t>
  </si>
  <si>
    <t>MANPHOOL RAM</t>
  </si>
  <si>
    <t>XXXX1358</t>
  </si>
  <si>
    <t>JAYPAL</t>
  </si>
  <si>
    <t>XXXX4641</t>
  </si>
  <si>
    <t>SAPNA RANI</t>
  </si>
  <si>
    <t>XXXX1045</t>
  </si>
  <si>
    <t>SARLA</t>
  </si>
  <si>
    <t>XXXX0322</t>
  </si>
  <si>
    <t>SHIKSHA</t>
  </si>
  <si>
    <t>XXXX2659</t>
  </si>
  <si>
    <t>KEVAL SINGH</t>
  </si>
  <si>
    <t>SUKHPREET KOUR</t>
  </si>
  <si>
    <t>XXXX8325</t>
  </si>
  <si>
    <t>SITA KUMARI</t>
  </si>
  <si>
    <t>XXXX3048</t>
  </si>
  <si>
    <t>XXXX4109</t>
  </si>
  <si>
    <t>BHAIRA RAM</t>
  </si>
  <si>
    <t>GEETA DEVI</t>
  </si>
  <si>
    <t>XXXX7736</t>
  </si>
  <si>
    <t>SUMANDEEP KAUR</t>
  </si>
  <si>
    <t>BEANT SINGH</t>
  </si>
  <si>
    <t>PRITAM KAUR</t>
  </si>
  <si>
    <t>XXXX7657</t>
  </si>
  <si>
    <t>SUNITA RANI</t>
  </si>
  <si>
    <t>FUMMAN SINGH</t>
  </si>
  <si>
    <t>XXXX7583</t>
  </si>
  <si>
    <t>VIKAS KUMAR</t>
  </si>
  <si>
    <t>MANGTU RAM</t>
  </si>
  <si>
    <t>RAJJO DEVI</t>
  </si>
  <si>
    <t>XXXX2684</t>
  </si>
  <si>
    <t>VISHAL KUMAR</t>
  </si>
  <si>
    <t>RANJEET KUMAR</t>
  </si>
  <si>
    <t>KAMLESH</t>
  </si>
  <si>
    <t>XXXX6824</t>
  </si>
  <si>
    <t>SN</t>
  </si>
  <si>
    <t>cwsn status</t>
  </si>
  <si>
    <t>STUDENT DATA</t>
  </si>
  <si>
    <t>कक्षा- 6</t>
  </si>
  <si>
    <t>कक्षा- 7</t>
  </si>
  <si>
    <t>कक्षा- 8</t>
  </si>
  <si>
    <t>योग कक्षा 1 से 8</t>
  </si>
  <si>
    <t>मूल</t>
  </si>
  <si>
    <t>पं. राज</t>
  </si>
  <si>
    <t>स्वीकृत पदों का विवरण</t>
  </si>
  <si>
    <t>पदनाम</t>
  </si>
  <si>
    <t>प्रधानाध्यापक</t>
  </si>
  <si>
    <t>प्रबोधक</t>
  </si>
  <si>
    <t xml:space="preserve">SMC विवरण </t>
  </si>
  <si>
    <t>बैंक खाता न0</t>
  </si>
  <si>
    <t>अध्यक्ष नाम</t>
  </si>
  <si>
    <t>सचिव नाम</t>
  </si>
  <si>
    <t>हंसराज जोशी</t>
  </si>
  <si>
    <t>012345678910</t>
  </si>
  <si>
    <t xml:space="preserve">कुल सदस्य </t>
  </si>
  <si>
    <t>16</t>
  </si>
  <si>
    <t>MDM</t>
  </si>
  <si>
    <t>अध्यापक L-1</t>
  </si>
  <si>
    <t>अध्यापक L-2</t>
  </si>
  <si>
    <t>MA</t>
  </si>
  <si>
    <t>POL.SC</t>
  </si>
  <si>
    <t>B.ED.</t>
  </si>
  <si>
    <t>01234567891</t>
  </si>
  <si>
    <t>K</t>
  </si>
  <si>
    <t>P</t>
  </si>
  <si>
    <t xml:space="preserve">बैंक नाम </t>
  </si>
  <si>
    <t xml:space="preserve"> शाला सूचना        </t>
  </si>
  <si>
    <t>सत्र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</si>
  <si>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</si>
  <si>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</si>
  <si>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</si>
  <si>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</si>
  <si>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</si>
  <si>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</si>
  <si>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</si>
  <si>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</si>
  <si>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</si>
  <si>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</si>
  <si>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</si>
  <si>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</si>
  <si>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माह/वर्ष</t>
  </si>
  <si>
    <t xml:space="preserve">है </t>
  </si>
  <si>
    <t>नहीं</t>
  </si>
  <si>
    <t>√</t>
  </si>
  <si>
    <t>पूर्ण</t>
  </si>
  <si>
    <t>─</t>
  </si>
  <si>
    <t>MASTER DATA</t>
  </si>
  <si>
    <t>GSSS 13OL</t>
  </si>
  <si>
    <t>HANS RAJ JOSHI</t>
  </si>
  <si>
    <t>0123456789</t>
  </si>
  <si>
    <t>0801099999</t>
  </si>
  <si>
    <t>13DOL</t>
  </si>
  <si>
    <t>AMAR SINGH</t>
  </si>
  <si>
    <t>BHAJANLAL</t>
  </si>
  <si>
    <t>राउप्रावि 7DOL</t>
  </si>
  <si>
    <t>KULVER SINGH</t>
  </si>
  <si>
    <t>SAUDAGAR SINGH</t>
  </si>
  <si>
    <t>SRI</t>
  </si>
  <si>
    <t>योग कक्षा 1 से 5</t>
  </si>
  <si>
    <t>योग कक्षा 6 से 8</t>
  </si>
  <si>
    <t xml:space="preserve">      4. MDM व दुग्ध की सुचना निर्धारित प्रपत्र में प्रेषित है. </t>
  </si>
  <si>
    <t xml:space="preserve">नोट:- 1. योग लाल स्याही से लिखने है.  2. कर्मचारियों की उपस्थिति व अन्य समस्या सूचना माह के अंतिम दिन ही देवें.   3 प्रमाणित किया जाता है की उपरोक्त विवरण पूर्णतया सही है </t>
  </si>
  <si>
    <t>प्रेषण क्रमांक-</t>
  </si>
  <si>
    <t>अधिकारी का नाम- 2</t>
  </si>
  <si>
    <t>HISTORY</t>
  </si>
  <si>
    <t>GEO</t>
  </si>
  <si>
    <t>01234567892</t>
  </si>
  <si>
    <t>01234567893</t>
  </si>
  <si>
    <t>01234567894</t>
  </si>
  <si>
    <t>01234567895</t>
  </si>
  <si>
    <t>01234567896</t>
  </si>
  <si>
    <t>01234567897</t>
  </si>
  <si>
    <t>01234567898</t>
  </si>
  <si>
    <t>01234567899</t>
  </si>
  <si>
    <t>01234567900</t>
  </si>
  <si>
    <t>मद</t>
  </si>
  <si>
    <t>123</t>
  </si>
  <si>
    <t>AABA</t>
  </si>
  <si>
    <t>OD</t>
  </si>
  <si>
    <t>-</t>
  </si>
  <si>
    <t>R</t>
  </si>
  <si>
    <t>SHYAM</t>
  </si>
  <si>
    <t>BHARAT</t>
  </si>
  <si>
    <t>SHIV</t>
  </si>
  <si>
    <t>DHARM</t>
  </si>
  <si>
    <t>BED</t>
  </si>
  <si>
    <t xml:space="preserve">PNB रावला </t>
  </si>
  <si>
    <t>कच्ची</t>
  </si>
  <si>
    <t>HOW TO USE</t>
  </si>
  <si>
    <t>1. MASTER SHEET :-</t>
  </si>
  <si>
    <t>2 . SD SHEET</t>
  </si>
  <si>
    <t xml:space="preserve">शाला दर्पण से Student Record डाउनलोड करके SD SHEET में all sheet select कर paste करें   </t>
  </si>
  <si>
    <t xml:space="preserve">सुधार हेतु सुझाव  आमंत्रित  है </t>
  </si>
  <si>
    <t>joshihansraj72@gmail.com</t>
  </si>
  <si>
    <r>
      <t>मासिक प्रगति रिपोर्ट  (</t>
    </r>
    <r>
      <rPr>
        <b/>
        <sz val="18"/>
        <color theme="1"/>
        <rFont val="Times New Roman"/>
        <family val="1"/>
      </rPr>
      <t>MPR</t>
    </r>
    <r>
      <rPr>
        <b/>
        <sz val="18"/>
        <color theme="1"/>
        <rFont val="Calibri"/>
        <family val="2"/>
        <scheme val="minor"/>
      </rPr>
      <t>)</t>
    </r>
  </si>
  <si>
    <t>999999</t>
  </si>
  <si>
    <t>3. मासिक MPR</t>
  </si>
  <si>
    <t>पंचायत प्रारम्भिक शिक्षा अधिकारी कार्यालय को प्रतिमाह भेजी जानी वाली मासिक प्रगति रिपोर्ट  (MPR) तैयार करने के लिए इस excel program का उपयोग किया जा सकता है।</t>
  </si>
  <si>
    <t>2020-21</t>
  </si>
  <si>
    <t>(A)शाला सूचना</t>
  </si>
  <si>
    <t>(B) नामांकन सूचना</t>
  </si>
  <si>
    <t>(C) SMC सूचना</t>
  </si>
  <si>
    <t>(D)रोकड़ पंजिका सूचना</t>
  </si>
  <si>
    <t>(E) संस्थापन विवरण</t>
  </si>
  <si>
    <t>(F)मासिक उपस्थिती विवरण</t>
  </si>
  <si>
    <t>(G) मासिक निरीक्षण सूचना</t>
  </si>
  <si>
    <t>(H) भौतिक संसाधन सूचना</t>
  </si>
  <si>
    <t>मास्टर शीट से विवरण स्वतः भर जाएगा</t>
  </si>
  <si>
    <t>SD शीट से विवरण स्वतः भर जाएगा</t>
  </si>
  <si>
    <t>केवल जुलाई माह में प्रारम्भिक शेष भरे ,माह में प्राप्त और खर्च राशि भरें । बाकी माह मे केवल प्राप्त और खर्च भरें ।</t>
  </si>
  <si>
    <t>कार्मिक नाम कॉलम मे ड्रॉपडाउन   से नाम चुने  बाकी मास्टर शीट से विवरण स्वतः भर जाएगा</t>
  </si>
  <si>
    <t>प्रत्येक कार्मिक के नाम के आगे संबन्धित दिनांक के सेल में ड्रॉपडाउन से उपस्थित के लिए -P ,अवकाश के लिए CL,ML,PL,EO, राजकीय यात्रा के लिए T,प्रतिनियुक्ति या अस्थाई व्यवस्थार्थ के लिए OD भरे ।अनुपस्थिति के लिए A ,राजपत्रित अवकाश के लिए GH चुने</t>
  </si>
  <si>
    <t xml:space="preserve">WHITE सेल मे सूचना भरे </t>
  </si>
  <si>
    <t>SMC और PTM बैठक संख्या भरे</t>
  </si>
  <si>
    <t xml:space="preserve">प्रत्येक माह की MPR के लिए अलग अलग शीट है जो पूर्व माह से जुड़ी हुई है।एक पेज के दोनों तरफ प्रिंट करें </t>
  </si>
  <si>
    <t>इस SHEET मे अपने पीईईओ कार्यालय का नाम A 1 सेल  में लिखें। कार्यरत स्टाफ संस्थापन विवरण,स्वीकृत पदनाम,एसएमसी,एमडीएम ,भौतिक संसाधनो एवं आवंटित राशि के मद की सूचना WHITE सेल मे भरें।राशि आवंटित मद का नाम आवश्यकता अनुसार C 35 से C46 सेल मे लिखे एमपीआर शीट मे स्वतः नाम अपडेट हो जाएगा।</t>
  </si>
  <si>
    <t>एबीसी</t>
  </si>
  <si>
    <t>ANIL</t>
  </si>
  <si>
    <t>RAVI</t>
  </si>
  <si>
    <t>VIJAY</t>
  </si>
  <si>
    <t>SANJAY</t>
  </si>
  <si>
    <t>NAME</t>
  </si>
  <si>
    <t>GURUCHARAN SINGH</t>
  </si>
  <si>
    <t>UPDATED 30-09-2020</t>
  </si>
  <si>
    <t xml:space="preserve">जग्गा सिह </t>
  </si>
  <si>
    <t>कार्यालय:- पंचायत प्रारम्भिक शिक्षा अधिकारी,  घड़साना,जिला श्रीगंगानगर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</si>
</sst>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[$-F800]dddd\,\ mmmm\ dd\,\ yyyy"/>
    <numFmt numFmtId="166" formatCode="d"/>
    <numFmt numFmtId="167" formatCode="d/m/yy;@"/>
    <numFmt numFmtId="168" formatCode="[$-4000439]0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E8C8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indent="18"/>
    </xf>
    <xf numFmtId="0" fontId="2" fillId="0" borderId="1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Protection="1">
      <protection locked="0"/>
    </xf>
    <xf numFmtId="0" fontId="2" fillId="9" borderId="1" xfId="0" applyFont="1" applyFill="1" applyBorder="1" applyAlignment="1" applyProtection="1"/>
    <xf numFmtId="0" fontId="2" fillId="9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wrapText="1"/>
    </xf>
    <xf numFmtId="0" fontId="2" fillId="0" borderId="1" xfId="0" applyFont="1" applyBorder="1" applyProtection="1">
      <protection locked="0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Protection="1"/>
    <xf numFmtId="0" fontId="2" fillId="4" borderId="1" xfId="0" applyFont="1" applyFill="1" applyBorder="1" applyAlignment="1"/>
    <xf numFmtId="0" fontId="2" fillId="11" borderId="1" xfId="0" applyFont="1" applyFill="1" applyBorder="1" applyAlignment="1" applyProtection="1">
      <alignment horizontal="left"/>
      <protection locked="0"/>
    </xf>
    <xf numFmtId="0" fontId="2" fillId="11" borderId="1" xfId="0" applyFont="1" applyFill="1" applyBorder="1" applyAlignment="1" applyProtection="1">
      <alignment horizontal="left" vertical="center"/>
      <protection locked="0"/>
    </xf>
    <xf numFmtId="0" fontId="2" fillId="11" borderId="0" xfId="0" applyFont="1" applyFill="1" applyBorder="1" applyAlignment="1" applyProtection="1">
      <alignment horizontal="right"/>
    </xf>
    <xf numFmtId="0" fontId="2" fillId="11" borderId="0" xfId="0" applyFont="1" applyFill="1" applyBorder="1" applyAlignment="1" applyProtection="1">
      <alignment horizontal="left"/>
      <protection locked="0"/>
    </xf>
    <xf numFmtId="0" fontId="2" fillId="11" borderId="0" xfId="0" applyFont="1" applyFill="1" applyBorder="1" applyAlignment="1" applyProtection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14" borderId="1" xfId="0" applyFill="1" applyBorder="1"/>
    <xf numFmtId="0" fontId="6" fillId="14" borderId="1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11" borderId="1" xfId="0" applyFont="1" applyFill="1" applyBorder="1" applyAlignment="1" applyProtection="1">
      <alignment horizontal="left" vertical="center"/>
      <protection locked="0"/>
    </xf>
    <xf numFmtId="0" fontId="2" fillId="11" borderId="1" xfId="0" applyFont="1" applyFill="1" applyBorder="1" applyAlignment="1" applyProtection="1">
      <alignment horizontal="left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13" borderId="0" xfId="0" applyFill="1"/>
    <xf numFmtId="0" fontId="10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protection locked="0"/>
    </xf>
    <xf numFmtId="0" fontId="2" fillId="0" borderId="31" xfId="0" applyFont="1" applyBorder="1"/>
    <xf numFmtId="0" fontId="2" fillId="7" borderId="32" xfId="0" applyFont="1" applyFill="1" applyBorder="1" applyAlignment="1">
      <alignment vertical="center"/>
    </xf>
    <xf numFmtId="0" fontId="2" fillId="8" borderId="32" xfId="0" applyFont="1" applyFill="1" applyBorder="1" applyProtection="1"/>
    <xf numFmtId="0" fontId="2" fillId="10" borderId="24" xfId="0" applyFont="1" applyFill="1" applyBorder="1" applyAlignment="1"/>
    <xf numFmtId="0" fontId="2" fillId="0" borderId="0" xfId="0" applyFont="1" applyBorder="1"/>
    <xf numFmtId="0" fontId="2" fillId="0" borderId="24" xfId="0" applyFont="1" applyBorder="1"/>
    <xf numFmtId="0" fontId="2" fillId="0" borderId="14" xfId="0" applyFont="1" applyBorder="1"/>
    <xf numFmtId="0" fontId="0" fillId="0" borderId="0" xfId="0" applyBorder="1"/>
    <xf numFmtId="0" fontId="2" fillId="0" borderId="25" xfId="0" applyFont="1" applyBorder="1"/>
    <xf numFmtId="0" fontId="2" fillId="0" borderId="38" xfId="0" applyFont="1" applyBorder="1"/>
    <xf numFmtId="0" fontId="2" fillId="0" borderId="26" xfId="0" applyFont="1" applyBorder="1"/>
    <xf numFmtId="0" fontId="0" fillId="0" borderId="0" xfId="0" applyProtection="1">
      <protection hidden="1"/>
    </xf>
    <xf numFmtId="0" fontId="0" fillId="13" borderId="7" xfId="0" applyFill="1" applyBorder="1" applyProtection="1"/>
    <xf numFmtId="0" fontId="0" fillId="13" borderId="8" xfId="0" applyFill="1" applyBorder="1" applyAlignment="1" applyProtection="1">
      <alignment horizontal="left" indent="18"/>
    </xf>
    <xf numFmtId="0" fontId="0" fillId="13" borderId="9" xfId="0" applyFill="1" applyBorder="1" applyAlignment="1" applyProtection="1">
      <alignment horizontal="left" indent="18"/>
    </xf>
    <xf numFmtId="0" fontId="3" fillId="0" borderId="39" xfId="0" applyFont="1" applyBorder="1" applyAlignment="1" applyProtection="1">
      <alignment horizontal="right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2" fillId="11" borderId="31" xfId="0" applyFont="1" applyFill="1" applyBorder="1" applyAlignment="1" applyProtection="1">
      <alignment vertical="center"/>
    </xf>
    <xf numFmtId="0" fontId="2" fillId="11" borderId="31" xfId="0" applyFont="1" applyFill="1" applyBorder="1" applyAlignment="1" applyProtection="1"/>
    <xf numFmtId="0" fontId="2" fillId="11" borderId="32" xfId="0" applyFont="1" applyFill="1" applyBorder="1" applyAlignment="1" applyProtection="1">
      <alignment horizontal="left"/>
      <protection locked="0"/>
    </xf>
    <xf numFmtId="0" fontId="2" fillId="11" borderId="14" xfId="0" applyFont="1" applyFill="1" applyBorder="1" applyAlignment="1" applyProtection="1"/>
    <xf numFmtId="0" fontId="2" fillId="11" borderId="24" xfId="0" applyFont="1" applyFill="1" applyBorder="1" applyAlignment="1" applyProtection="1">
      <alignment horizontal="left"/>
      <protection locked="0"/>
    </xf>
    <xf numFmtId="0" fontId="2" fillId="12" borderId="14" xfId="0" applyFont="1" applyFill="1" applyBorder="1" applyProtection="1"/>
    <xf numFmtId="0" fontId="2" fillId="0" borderId="0" xfId="0" applyFont="1" applyBorder="1" applyAlignment="1" applyProtection="1">
      <alignment horizontal="left" indent="18"/>
    </xf>
    <xf numFmtId="0" fontId="2" fillId="0" borderId="24" xfId="0" applyFont="1" applyBorder="1" applyAlignment="1" applyProtection="1">
      <alignment horizontal="left" indent="18"/>
    </xf>
    <xf numFmtId="0" fontId="2" fillId="10" borderId="32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left"/>
    </xf>
    <xf numFmtId="0" fontId="2" fillId="6" borderId="32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left"/>
    </xf>
    <xf numFmtId="0" fontId="2" fillId="12" borderId="14" xfId="0" applyFont="1" applyFill="1" applyBorder="1" applyAlignment="1" applyProtection="1">
      <alignment vertical="center"/>
    </xf>
    <xf numFmtId="0" fontId="2" fillId="0" borderId="42" xfId="0" applyFont="1" applyBorder="1" applyAlignment="1" applyProtection="1">
      <alignment horizontal="center"/>
    </xf>
    <xf numFmtId="0" fontId="2" fillId="9" borderId="31" xfId="0" applyFont="1" applyFill="1" applyBorder="1" applyAlignment="1" applyProtection="1">
      <alignment horizontal="right" vertical="center"/>
    </xf>
    <xf numFmtId="0" fontId="2" fillId="9" borderId="32" xfId="0" applyFont="1" applyFill="1" applyBorder="1" applyAlignment="1" applyProtection="1">
      <alignment horizontal="center" vertical="center"/>
      <protection locked="0"/>
    </xf>
    <xf numFmtId="0" fontId="2" fillId="9" borderId="31" xfId="0" applyFont="1" applyFill="1" applyBorder="1" applyAlignment="1" applyProtection="1">
      <alignment vertical="center"/>
    </xf>
    <xf numFmtId="0" fontId="0" fillId="0" borderId="14" xfId="0" applyBorder="1"/>
    <xf numFmtId="0" fontId="0" fillId="0" borderId="0" xfId="0" applyBorder="1" applyAlignment="1">
      <alignment horizontal="left" indent="18"/>
    </xf>
    <xf numFmtId="0" fontId="2" fillId="0" borderId="41" xfId="0" applyFont="1" applyBorder="1" applyAlignment="1" applyProtection="1">
      <alignment horizontal="left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5" borderId="32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</xf>
    <xf numFmtId="0" fontId="0" fillId="0" borderId="24" xfId="0" applyBorder="1" applyAlignment="1">
      <alignment horizontal="left" indent="18"/>
    </xf>
    <xf numFmtId="0" fontId="0" fillId="0" borderId="25" xfId="0" applyBorder="1"/>
    <xf numFmtId="0" fontId="0" fillId="0" borderId="38" xfId="0" applyBorder="1" applyAlignment="1">
      <alignment horizontal="left" indent="18"/>
    </xf>
    <xf numFmtId="0" fontId="0" fillId="0" borderId="26" xfId="0" applyBorder="1" applyAlignment="1">
      <alignment horizontal="left" indent="18"/>
    </xf>
    <xf numFmtId="0" fontId="2" fillId="0" borderId="31" xfId="0" applyFont="1" applyBorder="1" applyAlignment="1">
      <alignment horizontal="center" vertical="center"/>
    </xf>
    <xf numFmtId="0" fontId="2" fillId="7" borderId="47" xfId="0" applyFont="1" applyFill="1" applyBorder="1" applyAlignment="1" applyProtection="1">
      <alignment vertical="center" wrapText="1"/>
    </xf>
    <xf numFmtId="0" fontId="2" fillId="7" borderId="48" xfId="0" applyFont="1" applyFill="1" applyBorder="1" applyAlignment="1" applyProtection="1">
      <alignment vertical="center" wrapText="1"/>
    </xf>
    <xf numFmtId="0" fontId="2" fillId="7" borderId="43" xfId="0" applyFont="1" applyFill="1" applyBorder="1" applyAlignment="1" applyProtection="1">
      <alignment vertical="center" wrapText="1"/>
    </xf>
    <xf numFmtId="0" fontId="2" fillId="7" borderId="41" xfId="0" applyFont="1" applyFill="1" applyBorder="1" applyAlignment="1" applyProtection="1">
      <alignment vertical="center" wrapText="1"/>
    </xf>
    <xf numFmtId="0" fontId="2" fillId="7" borderId="26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13" borderId="7" xfId="0" applyFill="1" applyBorder="1" applyProtection="1">
      <protection hidden="1"/>
    </xf>
    <xf numFmtId="0" fontId="0" fillId="13" borderId="8" xfId="0" applyFill="1" applyBorder="1" applyAlignment="1" applyProtection="1">
      <alignment horizontal="left" indent="18"/>
      <protection hidden="1"/>
    </xf>
    <xf numFmtId="0" fontId="0" fillId="13" borderId="9" xfId="0" applyFill="1" applyBorder="1" applyAlignment="1" applyProtection="1">
      <alignment horizontal="left" indent="18"/>
      <protection hidden="1"/>
    </xf>
    <xf numFmtId="0" fontId="3" fillId="0" borderId="39" xfId="0" applyFont="1" applyBorder="1" applyAlignment="1" applyProtection="1">
      <alignment horizontal="right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2" fillId="11" borderId="31" xfId="0" applyFont="1" applyFill="1" applyBorder="1" applyAlignment="1" applyProtection="1">
      <alignment vertical="center"/>
      <protection hidden="1"/>
    </xf>
    <xf numFmtId="0" fontId="2" fillId="11" borderId="1" xfId="0" applyFont="1" applyFill="1" applyBorder="1" applyAlignment="1" applyProtection="1">
      <alignment vertical="center"/>
      <protection hidden="1"/>
    </xf>
    <xf numFmtId="0" fontId="8" fillId="11" borderId="41" xfId="0" applyFont="1" applyFill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11" borderId="31" xfId="0" applyFont="1" applyFill="1" applyBorder="1" applyAlignment="1" applyProtection="1">
      <protection hidden="1"/>
    </xf>
    <xf numFmtId="0" fontId="2" fillId="11" borderId="1" xfId="0" applyFont="1" applyFill="1" applyBorder="1" applyAlignment="1" applyProtection="1">
      <protection hidden="1"/>
    </xf>
    <xf numFmtId="0" fontId="2" fillId="11" borderId="32" xfId="0" applyFont="1" applyFill="1" applyBorder="1" applyAlignment="1" applyProtection="1">
      <alignment horizontal="left"/>
      <protection hidden="1"/>
    </xf>
    <xf numFmtId="0" fontId="2" fillId="11" borderId="14" xfId="0" applyFont="1" applyFill="1" applyBorder="1" applyAlignment="1" applyProtection="1"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right" vertical="center"/>
      <protection hidden="1"/>
    </xf>
    <xf numFmtId="0" fontId="2" fillId="11" borderId="24" xfId="0" applyFont="1" applyFill="1" applyBorder="1" applyAlignment="1" applyProtection="1">
      <alignment horizontal="left"/>
      <protection hidden="1"/>
    </xf>
    <xf numFmtId="0" fontId="2" fillId="12" borderId="14" xfId="0" applyFont="1" applyFill="1" applyBorder="1" applyProtection="1">
      <protection hidden="1"/>
    </xf>
    <xf numFmtId="0" fontId="2" fillId="0" borderId="0" xfId="0" applyFont="1" applyBorder="1" applyAlignment="1" applyProtection="1">
      <alignment horizontal="left" indent="18"/>
      <protection hidden="1"/>
    </xf>
    <xf numFmtId="0" fontId="2" fillId="0" borderId="24" xfId="0" applyFont="1" applyBorder="1" applyAlignment="1" applyProtection="1">
      <alignment horizontal="left" indent="18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2" fillId="16" borderId="32" xfId="0" applyFont="1" applyFill="1" applyBorder="1" applyAlignment="1" applyProtection="1">
      <alignment horizontal="center" vertical="center"/>
      <protection hidden="1"/>
    </xf>
    <xf numFmtId="165" fontId="11" fillId="13" borderId="0" xfId="0" applyNumberFormat="1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13" borderId="0" xfId="0" applyFont="1" applyFill="1" applyBorder="1" applyAlignment="1" applyProtection="1">
      <protection hidden="1"/>
    </xf>
    <xf numFmtId="0" fontId="2" fillId="13" borderId="24" xfId="0" applyFont="1" applyFill="1" applyBorder="1" applyAlignment="1" applyProtection="1"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11" fillId="7" borderId="1" xfId="0" applyFont="1" applyFill="1" applyBorder="1" applyAlignment="1" applyProtection="1">
      <alignment horizontal="center" vertical="center" textRotation="90"/>
      <protection hidden="1"/>
    </xf>
    <xf numFmtId="166" fontId="2" fillId="7" borderId="1" xfId="0" applyNumberFormat="1" applyFont="1" applyFill="1" applyBorder="1" applyAlignment="1" applyProtection="1">
      <alignment horizontal="center" vertical="center"/>
      <protection hidden="1"/>
    </xf>
    <xf numFmtId="166" fontId="5" fillId="7" borderId="1" xfId="0" applyNumberFormat="1" applyFont="1" applyFill="1" applyBorder="1" applyAlignment="1" applyProtection="1">
      <alignment horizontal="center" vertical="center"/>
      <protection hidden="1"/>
    </xf>
    <xf numFmtId="0" fontId="2" fillId="17" borderId="1" xfId="0" applyFont="1" applyFill="1" applyBorder="1" applyAlignment="1" applyProtection="1">
      <alignment vertical="center"/>
      <protection hidden="1"/>
    </xf>
    <xf numFmtId="0" fontId="2" fillId="18" borderId="1" xfId="0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2" fillId="3" borderId="31" xfId="0" applyFont="1" applyFill="1" applyBorder="1" applyAlignment="1" applyProtection="1">
      <alignment horizontal="left"/>
      <protection hidden="1"/>
    </xf>
    <xf numFmtId="0" fontId="2" fillId="0" borderId="31" xfId="0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8" borderId="1" xfId="0" applyFont="1" applyFill="1" applyBorder="1" applyProtection="1">
      <protection hidden="1"/>
    </xf>
    <xf numFmtId="0" fontId="2" fillId="8" borderId="32" xfId="0" applyFont="1" applyFill="1" applyBorder="1" applyProtection="1">
      <protection hidden="1"/>
    </xf>
    <xf numFmtId="0" fontId="2" fillId="12" borderId="14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9" borderId="31" xfId="0" applyFont="1" applyFill="1" applyBorder="1" applyAlignment="1" applyProtection="1">
      <alignment horizontal="right" vertical="center"/>
      <protection hidden="1"/>
    </xf>
    <xf numFmtId="0" fontId="2" fillId="9" borderId="1" xfId="0" applyFont="1" applyFill="1" applyBorder="1" applyAlignment="1" applyProtection="1">
      <alignment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32" xfId="0" applyFont="1" applyFill="1" applyBorder="1" applyAlignment="1" applyProtection="1">
      <alignment horizontal="center" vertical="center"/>
      <protection hidden="1"/>
    </xf>
    <xf numFmtId="0" fontId="2" fillId="9" borderId="31" xfId="0" applyFont="1" applyFill="1" applyBorder="1" applyAlignment="1" applyProtection="1">
      <alignment vertical="center"/>
      <protection hidden="1"/>
    </xf>
    <xf numFmtId="0" fontId="2" fillId="9" borderId="1" xfId="0" applyFont="1" applyFill="1" applyBorder="1" applyAlignment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Border="1" applyAlignment="1" applyProtection="1">
      <alignment horizontal="left" indent="18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10" borderId="24" xfId="0" applyFont="1" applyFill="1" applyBorder="1" applyAlignment="1" applyProtection="1">
      <protection hidden="1"/>
    </xf>
    <xf numFmtId="0" fontId="2" fillId="4" borderId="43" xfId="0" applyFont="1" applyFill="1" applyBorder="1" applyAlignment="1" applyProtection="1">
      <protection hidden="1"/>
    </xf>
    <xf numFmtId="0" fontId="2" fillId="4" borderId="5" xfId="0" applyFont="1" applyFill="1" applyBorder="1" applyAlignment="1" applyProtection="1"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protection hidden="1"/>
    </xf>
    <xf numFmtId="0" fontId="2" fillId="4" borderId="3" xfId="0" applyFont="1" applyFill="1" applyBorder="1" applyAlignment="1" applyProtection="1">
      <protection hidden="1"/>
    </xf>
    <xf numFmtId="0" fontId="2" fillId="4" borderId="4" xfId="0" applyFont="1" applyFill="1" applyBorder="1" applyAlignment="1" applyProtection="1"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24" xfId="0" applyBorder="1" applyAlignment="1" applyProtection="1">
      <alignment horizontal="left" indent="18"/>
      <protection hidden="1"/>
    </xf>
    <xf numFmtId="0" fontId="2" fillId="0" borderId="0" xfId="0" applyFont="1" applyBorder="1" applyProtection="1">
      <protection hidden="1"/>
    </xf>
    <xf numFmtId="0" fontId="2" fillId="0" borderId="24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0" fillId="0" borderId="0" xfId="0" applyBorder="1" applyProtection="1">
      <protection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locked="0" hidden="1"/>
    </xf>
    <xf numFmtId="0" fontId="2" fillId="3" borderId="3" xfId="0" applyFont="1" applyFill="1" applyBorder="1" applyAlignment="1" applyProtection="1">
      <protection locked="0" hidden="1"/>
    </xf>
    <xf numFmtId="0" fontId="0" fillId="0" borderId="25" xfId="0" applyBorder="1" applyProtection="1">
      <protection locked="0" hidden="1"/>
    </xf>
    <xf numFmtId="0" fontId="0" fillId="0" borderId="38" xfId="0" applyBorder="1" applyAlignment="1" applyProtection="1">
      <alignment horizontal="left" indent="18"/>
      <protection locked="0" hidden="1"/>
    </xf>
    <xf numFmtId="0" fontId="0" fillId="0" borderId="26" xfId="0" applyBorder="1" applyAlignment="1" applyProtection="1">
      <alignment horizontal="left" indent="18"/>
      <protection locked="0" hidden="1"/>
    </xf>
    <xf numFmtId="0" fontId="2" fillId="0" borderId="25" xfId="0" applyFont="1" applyBorder="1" applyProtection="1">
      <protection locked="0" hidden="1"/>
    </xf>
    <xf numFmtId="0" fontId="2" fillId="0" borderId="38" xfId="0" applyFont="1" applyBorder="1" applyProtection="1">
      <protection locked="0" hidden="1"/>
    </xf>
    <xf numFmtId="0" fontId="2" fillId="0" borderId="26" xfId="0" applyFont="1" applyBorder="1" applyProtection="1">
      <protection locked="0" hidden="1"/>
    </xf>
    <xf numFmtId="0" fontId="0" fillId="0" borderId="0" xfId="0" applyAlignment="1" applyProtection="1">
      <alignment horizontal="left" indent="18"/>
      <protection locked="0" hidden="1"/>
    </xf>
    <xf numFmtId="0" fontId="7" fillId="15" borderId="3" xfId="0" applyFont="1" applyFill="1" applyBorder="1" applyAlignment="1" applyProtection="1">
      <alignment horizontal="center" vertical="center"/>
    </xf>
    <xf numFmtId="0" fontId="7" fillId="15" borderId="3" xfId="0" applyFont="1" applyFill="1" applyBorder="1" applyAlignment="1" applyProtection="1">
      <alignment horizontal="center" vertical="center"/>
      <protection hidden="1"/>
    </xf>
    <xf numFmtId="0" fontId="0" fillId="7" borderId="0" xfId="0" applyFill="1"/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vertical="center"/>
    </xf>
    <xf numFmtId="0" fontId="0" fillId="19" borderId="1" xfId="0" applyFill="1" applyBorder="1" applyAlignment="1">
      <alignment vertical="center"/>
    </xf>
    <xf numFmtId="0" fontId="17" fillId="6" borderId="0" xfId="0" applyFont="1" applyFill="1"/>
    <xf numFmtId="0" fontId="17" fillId="6" borderId="0" xfId="0" applyFont="1" applyFill="1" applyAlignment="1"/>
    <xf numFmtId="0" fontId="7" fillId="24" borderId="3" xfId="0" applyFont="1" applyFill="1" applyBorder="1" applyAlignment="1" applyProtection="1">
      <alignment vertical="center"/>
      <protection locked="0"/>
    </xf>
    <xf numFmtId="0" fontId="7" fillId="24" borderId="5" xfId="0" applyFont="1" applyFill="1" applyBorder="1" applyAlignment="1" applyProtection="1">
      <alignment vertical="center"/>
      <protection locked="0"/>
    </xf>
    <xf numFmtId="0" fontId="7" fillId="24" borderId="4" xfId="0" applyFont="1" applyFill="1" applyBorder="1" applyAlignment="1" applyProtection="1">
      <alignment vertical="center"/>
      <protection locked="0"/>
    </xf>
    <xf numFmtId="0" fontId="0" fillId="3" borderId="7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2" fillId="25" borderId="1" xfId="0" applyFont="1" applyFill="1" applyBorder="1" applyAlignment="1" applyProtection="1">
      <alignment horizontal="center"/>
      <protection hidden="1"/>
    </xf>
    <xf numFmtId="0" fontId="0" fillId="7" borderId="0" xfId="0" applyFill="1" applyAlignment="1">
      <alignment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0" fillId="23" borderId="20" xfId="0" applyFill="1" applyBorder="1" applyAlignment="1">
      <alignment horizontal="left" vertical="top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 hidden="1"/>
    </xf>
    <xf numFmtId="0" fontId="0" fillId="0" borderId="0" xfId="0" applyBorder="1" applyAlignment="1" applyProtection="1">
      <alignment horizontal="left" indent="18"/>
      <protection locked="0"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locked="0" hidden="1"/>
    </xf>
    <xf numFmtId="0" fontId="3" fillId="0" borderId="1" xfId="0" applyFont="1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23" borderId="0" xfId="0" applyFill="1" applyAlignment="1">
      <alignment horizontal="left" vertical="top" wrapText="1"/>
    </xf>
    <xf numFmtId="0" fontId="15" fillId="2" borderId="1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14" borderId="0" xfId="0" applyFont="1" applyFill="1" applyBorder="1" applyAlignment="1">
      <alignment horizontal="center"/>
    </xf>
    <xf numFmtId="0" fontId="0" fillId="22" borderId="0" xfId="0" applyFill="1" applyAlignment="1">
      <alignment horizontal="center" vertical="top" wrapText="1"/>
    </xf>
    <xf numFmtId="0" fontId="0" fillId="17" borderId="44" xfId="0" applyFill="1" applyBorder="1" applyAlignment="1">
      <alignment horizontal="left" wrapText="1"/>
    </xf>
    <xf numFmtId="0" fontId="0" fillId="17" borderId="0" xfId="0" applyFill="1" applyBorder="1" applyAlignment="1">
      <alignment horizontal="left" wrapText="1"/>
    </xf>
    <xf numFmtId="0" fontId="0" fillId="19" borderId="44" xfId="0" applyFill="1" applyBorder="1" applyAlignment="1">
      <alignment horizontal="left" vertical="top" wrapText="1"/>
    </xf>
    <xf numFmtId="0" fontId="0" fillId="19" borderId="0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/>
    </xf>
    <xf numFmtId="0" fontId="0" fillId="21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0" fillId="5" borderId="1" xfId="0" applyFill="1" applyBorder="1" applyAlignment="1">
      <alignment horizontal="left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2" fillId="12" borderId="15" xfId="0" applyFont="1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 applyProtection="1">
      <alignment horizontal="center" vertical="center" wrapText="1"/>
    </xf>
    <xf numFmtId="0" fontId="2" fillId="12" borderId="16" xfId="0" applyFont="1" applyFill="1" applyBorder="1" applyAlignment="1" applyProtection="1">
      <alignment horizontal="center" vertical="center" wrapText="1"/>
    </xf>
    <xf numFmtId="0" fontId="2" fillId="12" borderId="17" xfId="0" applyFont="1" applyFill="1" applyBorder="1" applyAlignment="1" applyProtection="1">
      <alignment horizontal="center" vertical="center" wrapText="1"/>
    </xf>
    <xf numFmtId="0" fontId="2" fillId="12" borderId="18" xfId="0" applyFont="1" applyFill="1" applyBorder="1" applyAlignment="1" applyProtection="1">
      <alignment horizontal="center" vertical="center" wrapText="1"/>
    </xf>
    <xf numFmtId="0" fontId="2" fillId="12" borderId="19" xfId="0" applyFont="1" applyFill="1" applyBorder="1" applyAlignment="1" applyProtection="1">
      <alignment horizontal="center" vertical="center" wrapText="1"/>
    </xf>
    <xf numFmtId="0" fontId="2" fillId="12" borderId="3" xfId="0" applyFont="1" applyFill="1" applyBorder="1" applyAlignment="1" applyProtection="1">
      <alignment horizontal="center" vertical="center" wrapText="1"/>
    </xf>
    <xf numFmtId="0" fontId="2" fillId="12" borderId="4" xfId="0" applyFont="1" applyFill="1" applyBorder="1" applyAlignment="1" applyProtection="1">
      <alignment horizontal="center" vertical="center" wrapText="1"/>
    </xf>
    <xf numFmtId="0" fontId="2" fillId="12" borderId="5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0" fontId="0" fillId="13" borderId="0" xfId="0" applyFill="1" applyAlignment="1">
      <alignment horizontal="center"/>
    </xf>
    <xf numFmtId="0" fontId="2" fillId="11" borderId="1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168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17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5" xfId="0" applyFont="1" applyFill="1" applyBorder="1" applyAlignment="1" applyProtection="1">
      <alignment horizontal="center" vertical="center"/>
    </xf>
    <xf numFmtId="0" fontId="2" fillId="11" borderId="4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/>
    </xf>
    <xf numFmtId="0" fontId="2" fillId="11" borderId="5" xfId="0" applyFont="1" applyFill="1" applyBorder="1" applyAlignment="1" applyProtection="1">
      <alignment horizontal="center"/>
    </xf>
    <xf numFmtId="0" fontId="2" fillId="11" borderId="4" xfId="0" applyFont="1" applyFill="1" applyBorder="1" applyAlignment="1" applyProtection="1">
      <alignment horizontal="center"/>
    </xf>
    <xf numFmtId="0" fontId="2" fillId="11" borderId="17" xfId="0" applyFont="1" applyFill="1" applyBorder="1" applyAlignment="1" applyProtection="1">
      <alignment horizontal="center" vertical="center"/>
    </xf>
    <xf numFmtId="0" fontId="2" fillId="11" borderId="18" xfId="0" applyFont="1" applyFill="1" applyBorder="1" applyAlignment="1" applyProtection="1">
      <alignment horizontal="center" vertical="center"/>
    </xf>
    <xf numFmtId="0" fontId="2" fillId="11" borderId="19" xfId="0" applyFont="1" applyFill="1" applyBorder="1" applyAlignment="1" applyProtection="1">
      <alignment horizontal="center" vertical="center"/>
    </xf>
    <xf numFmtId="0" fontId="0" fillId="11" borderId="3" xfId="0" applyFont="1" applyFill="1" applyBorder="1" applyAlignment="1" applyProtection="1">
      <alignment horizontal="center" vertical="center"/>
    </xf>
    <xf numFmtId="0" fontId="0" fillId="11" borderId="5" xfId="0" applyFont="1" applyFill="1" applyBorder="1" applyAlignment="1" applyProtection="1">
      <alignment horizontal="center" vertical="center"/>
    </xf>
    <xf numFmtId="0" fontId="0" fillId="11" borderId="4" xfId="0" applyFont="1" applyFill="1" applyBorder="1" applyAlignment="1" applyProtection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7" fillId="15" borderId="3" xfId="0" applyFont="1" applyFill="1" applyBorder="1" applyAlignment="1" applyProtection="1">
      <alignment horizontal="center" vertical="center"/>
    </xf>
    <xf numFmtId="0" fontId="7" fillId="15" borderId="5" xfId="0" applyFont="1" applyFill="1" applyBorder="1" applyAlignment="1" applyProtection="1">
      <alignment horizontal="center" vertical="center"/>
    </xf>
    <xf numFmtId="0" fontId="7" fillId="15" borderId="4" xfId="0" applyFont="1" applyFill="1" applyBorder="1" applyAlignment="1" applyProtection="1">
      <alignment horizontal="center" vertical="center"/>
    </xf>
    <xf numFmtId="0" fontId="2" fillId="11" borderId="20" xfId="0" applyFont="1" applyFill="1" applyBorder="1" applyAlignment="1" applyProtection="1">
      <alignment horizontal="center" vertical="center" textRotation="90"/>
    </xf>
    <xf numFmtId="0" fontId="2" fillId="11" borderId="13" xfId="0" applyFont="1" applyFill="1" applyBorder="1" applyAlignment="1" applyProtection="1">
      <alignment horizontal="center" vertical="center" textRotation="90"/>
    </xf>
    <xf numFmtId="0" fontId="2" fillId="11" borderId="21" xfId="0" applyFont="1" applyFill="1" applyBorder="1" applyAlignment="1" applyProtection="1">
      <alignment horizontal="center" vertical="center" textRotation="9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5" fillId="11" borderId="3" xfId="0" applyFont="1" applyFill="1" applyBorder="1" applyAlignment="1" applyProtection="1">
      <alignment horizontal="center" wrapText="1"/>
    </xf>
    <xf numFmtId="0" fontId="5" fillId="11" borderId="5" xfId="0" applyFont="1" applyFill="1" applyBorder="1" applyAlignment="1" applyProtection="1">
      <alignment horizontal="center" wrapText="1"/>
    </xf>
    <xf numFmtId="0" fontId="5" fillId="11" borderId="4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5" fillId="11" borderId="10" xfId="0" applyFont="1" applyFill="1" applyBorder="1" applyAlignment="1" applyProtection="1">
      <alignment horizontal="center" wrapText="1"/>
    </xf>
    <xf numFmtId="0" fontId="5" fillId="11" borderId="6" xfId="0" applyFont="1" applyFill="1" applyBorder="1" applyAlignment="1" applyProtection="1">
      <alignment horizontal="center" wrapText="1"/>
    </xf>
    <xf numFmtId="0" fontId="5" fillId="11" borderId="11" xfId="0" applyFont="1" applyFill="1" applyBorder="1" applyAlignment="1" applyProtection="1">
      <alignment horizontal="center" wrapText="1"/>
    </xf>
    <xf numFmtId="0" fontId="5" fillId="11" borderId="33" xfId="0" applyFont="1" applyFill="1" applyBorder="1" applyAlignment="1" applyProtection="1">
      <alignment horizontal="center" wrapText="1"/>
    </xf>
    <xf numFmtId="0" fontId="5" fillId="11" borderId="8" xfId="0" applyFont="1" applyFill="1" applyBorder="1" applyAlignment="1" applyProtection="1">
      <alignment horizontal="center" wrapText="1"/>
    </xf>
    <xf numFmtId="0" fontId="5" fillId="11" borderId="34" xfId="0" applyFont="1" applyFill="1" applyBorder="1" applyAlignment="1" applyProtection="1">
      <alignment horizontal="center" wrapText="1"/>
    </xf>
    <xf numFmtId="0" fontId="5" fillId="11" borderId="17" xfId="0" applyFont="1" applyFill="1" applyBorder="1" applyAlignment="1" applyProtection="1">
      <alignment horizontal="center" wrapText="1"/>
    </xf>
    <xf numFmtId="0" fontId="5" fillId="11" borderId="18" xfId="0" applyFont="1" applyFill="1" applyBorder="1" applyAlignment="1" applyProtection="1">
      <alignment horizontal="center" wrapText="1"/>
    </xf>
    <xf numFmtId="0" fontId="5" fillId="11" borderId="19" xfId="0" applyFont="1" applyFill="1" applyBorder="1" applyAlignment="1" applyProtection="1">
      <alignment horizontal="center" wrapText="1"/>
    </xf>
    <xf numFmtId="0" fontId="0" fillId="14" borderId="7" xfId="0" applyFill="1" applyBorder="1" applyAlignment="1" applyProtection="1">
      <alignment horizontal="center"/>
    </xf>
    <xf numFmtId="0" fontId="0" fillId="14" borderId="9" xfId="0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2" fillId="20" borderId="7" xfId="0" applyFont="1" applyFill="1" applyBorder="1" applyAlignment="1" applyProtection="1">
      <alignment horizontal="center"/>
    </xf>
    <xf numFmtId="0" fontId="12" fillId="20" borderId="27" xfId="0" applyFont="1" applyFill="1" applyBorder="1" applyAlignment="1" applyProtection="1">
      <alignment horizontal="center"/>
    </xf>
    <xf numFmtId="0" fontId="12" fillId="20" borderId="23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5" fillId="11" borderId="1" xfId="0" applyFont="1" applyFill="1" applyBorder="1" applyAlignment="1">
      <alignment horizontal="center" wrapText="1"/>
    </xf>
    <xf numFmtId="0" fontId="5" fillId="11" borderId="32" xfId="0" applyFont="1" applyFill="1" applyBorder="1" applyAlignment="1">
      <alignment horizontal="center" wrapText="1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3" borderId="32" xfId="0" applyFont="1" applyFill="1" applyBorder="1" applyAlignment="1" applyProtection="1">
      <alignment horizontal="center"/>
      <protection locked="0"/>
    </xf>
    <xf numFmtId="0" fontId="5" fillId="11" borderId="3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12" borderId="29" xfId="0" applyFont="1" applyFill="1" applyBorder="1" applyAlignment="1" applyProtection="1">
      <alignment horizontal="center" vertical="center" wrapText="1"/>
    </xf>
    <xf numFmtId="0" fontId="2" fillId="12" borderId="30" xfId="0" applyFont="1" applyFill="1" applyBorder="1" applyAlignment="1" applyProtection="1">
      <alignment horizontal="center" vertical="center" wrapText="1"/>
    </xf>
    <xf numFmtId="0" fontId="2" fillId="12" borderId="32" xfId="0" applyFont="1" applyFill="1" applyBorder="1" applyAlignment="1" applyProtection="1">
      <alignment horizontal="center" vertical="center" wrapText="1"/>
    </xf>
    <xf numFmtId="0" fontId="2" fillId="12" borderId="7" xfId="0" applyFont="1" applyFill="1" applyBorder="1" applyAlignment="1" applyProtection="1">
      <alignment horizontal="left"/>
    </xf>
    <xf numFmtId="0" fontId="2" fillId="12" borderId="8" xfId="0" applyFont="1" applyFill="1" applyBorder="1" applyAlignment="1" applyProtection="1">
      <alignment horizontal="left"/>
    </xf>
    <xf numFmtId="0" fontId="2" fillId="12" borderId="9" xfId="0" applyFont="1" applyFill="1" applyBorder="1" applyAlignment="1" applyProtection="1">
      <alignment horizontal="left"/>
    </xf>
    <xf numFmtId="0" fontId="2" fillId="12" borderId="28" xfId="0" applyFont="1" applyFill="1" applyBorder="1" applyAlignment="1" applyProtection="1">
      <alignment horizontal="center" vertical="center" wrapText="1"/>
    </xf>
    <xf numFmtId="0" fontId="2" fillId="12" borderId="31" xfId="0" applyFont="1" applyFill="1" applyBorder="1" applyAlignment="1" applyProtection="1">
      <alignment horizontal="center" vertical="center" wrapText="1"/>
    </xf>
    <xf numFmtId="0" fontId="11" fillId="12" borderId="29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12" borderId="24" xfId="0" applyFont="1" applyFill="1" applyBorder="1" applyAlignment="1">
      <alignment horizontal="left"/>
    </xf>
    <xf numFmtId="0" fontId="5" fillId="11" borderId="3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4" borderId="31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" xfId="0" applyFont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indent="18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9" borderId="1" xfId="0" applyFont="1" applyFill="1" applyBorder="1" applyAlignment="1" applyProtection="1">
      <alignment horizontal="left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right" vertical="center"/>
    </xf>
    <xf numFmtId="0" fontId="2" fillId="11" borderId="1" xfId="0" applyFont="1" applyFill="1" applyBorder="1" applyAlignment="1" applyProtection="1">
      <alignment horizontal="left"/>
      <protection locked="0"/>
    </xf>
    <xf numFmtId="0" fontId="2" fillId="11" borderId="1" xfId="0" applyFont="1" applyFill="1" applyBorder="1" applyAlignment="1" applyProtection="1">
      <alignment horizontal="left" vertical="center"/>
      <protection locked="0"/>
    </xf>
    <xf numFmtId="0" fontId="2" fillId="10" borderId="32" xfId="0" applyFont="1" applyFill="1" applyBorder="1" applyAlignment="1" applyProtection="1">
      <alignment horizontal="center" vertical="center"/>
    </xf>
    <xf numFmtId="0" fontId="1" fillId="13" borderId="25" xfId="0" applyFont="1" applyFill="1" applyBorder="1" applyAlignment="1" applyProtection="1">
      <alignment horizontal="center" vertical="center"/>
    </xf>
    <xf numFmtId="0" fontId="1" fillId="13" borderId="38" xfId="0" applyFont="1" applyFill="1" applyBorder="1" applyAlignment="1" applyProtection="1">
      <alignment horizontal="center" vertical="center"/>
    </xf>
    <xf numFmtId="0" fontId="1" fillId="13" borderId="26" xfId="0" applyFont="1" applyFill="1" applyBorder="1" applyAlignment="1" applyProtection="1">
      <alignment horizontal="center" vertical="center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2" fillId="11" borderId="5" xfId="0" applyFont="1" applyFill="1" applyBorder="1" applyAlignment="1" applyProtection="1">
      <alignment horizontal="center"/>
      <protection locked="0"/>
    </xf>
    <xf numFmtId="0" fontId="2" fillId="11" borderId="4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 applyProtection="1">
      <alignment horizontal="left" vertical="center"/>
    </xf>
    <xf numFmtId="0" fontId="2" fillId="11" borderId="3" xfId="0" applyFont="1" applyFill="1" applyBorder="1" applyAlignment="1" applyProtection="1">
      <alignment horizontal="center" vertical="center"/>
      <protection locked="0"/>
    </xf>
    <xf numFmtId="0" fontId="2" fillId="11" borderId="5" xfId="0" applyFont="1" applyFill="1" applyBorder="1" applyAlignment="1" applyProtection="1">
      <alignment horizontal="center" vertical="center"/>
      <protection locked="0"/>
    </xf>
    <xf numFmtId="0" fontId="2" fillId="11" borderId="4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8" fillId="11" borderId="3" xfId="0" applyFont="1" applyFill="1" applyBorder="1" applyAlignment="1" applyProtection="1">
      <alignment horizontal="center" vertical="center"/>
      <protection locked="0"/>
    </xf>
    <xf numFmtId="0" fontId="8" fillId="11" borderId="41" xfId="0" applyFont="1" applyFill="1" applyBorder="1" applyAlignment="1" applyProtection="1">
      <alignment horizontal="center" vertical="center"/>
      <protection locked="0"/>
    </xf>
    <xf numFmtId="0" fontId="2" fillId="11" borderId="3" xfId="0" applyFont="1" applyFill="1" applyBorder="1" applyAlignment="1" applyProtection="1">
      <alignment horizontal="center"/>
      <protection hidden="1"/>
    </xf>
    <xf numFmtId="0" fontId="2" fillId="11" borderId="5" xfId="0" applyFont="1" applyFill="1" applyBorder="1" applyAlignment="1" applyProtection="1">
      <alignment horizontal="center"/>
      <protection hidden="1"/>
    </xf>
    <xf numFmtId="0" fontId="2" fillId="11" borderId="4" xfId="0" applyFont="1" applyFill="1" applyBorder="1" applyAlignment="1" applyProtection="1">
      <alignment horizontal="center"/>
      <protection hidden="1"/>
    </xf>
    <xf numFmtId="0" fontId="2" fillId="11" borderId="3" xfId="0" applyFont="1" applyFill="1" applyBorder="1" applyAlignment="1" applyProtection="1">
      <alignment horizontal="center" vertical="center"/>
      <protection hidden="1"/>
    </xf>
    <xf numFmtId="0" fontId="2" fillId="11" borderId="5" xfId="0" applyFont="1" applyFill="1" applyBorder="1" applyAlignment="1" applyProtection="1">
      <alignment horizontal="center" vertical="center"/>
      <protection hidden="1"/>
    </xf>
    <xf numFmtId="0" fontId="2" fillId="11" borderId="4" xfId="0" applyFont="1" applyFill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/>
      <protection locked="0" hidden="1"/>
    </xf>
    <xf numFmtId="0" fontId="2" fillId="0" borderId="37" xfId="0" applyFont="1" applyBorder="1" applyAlignment="1" applyProtection="1">
      <alignment horizontal="center"/>
      <protection locked="0" hidden="1"/>
    </xf>
    <xf numFmtId="0" fontId="2" fillId="0" borderId="36" xfId="0" applyFont="1" applyBorder="1" applyAlignment="1" applyProtection="1">
      <alignment horizontal="center"/>
      <protection locked="0" hidden="1"/>
    </xf>
    <xf numFmtId="0" fontId="8" fillId="11" borderId="22" xfId="0" applyFont="1" applyFill="1" applyBorder="1" applyAlignment="1" applyProtection="1">
      <alignment horizontal="center" vertical="center"/>
      <protection hidden="1"/>
    </xf>
    <xf numFmtId="0" fontId="8" fillId="11" borderId="27" xfId="0" applyFont="1" applyFill="1" applyBorder="1" applyAlignment="1" applyProtection="1">
      <alignment horizontal="center" vertical="center"/>
      <protection hidden="1"/>
    </xf>
    <xf numFmtId="0" fontId="8" fillId="11" borderId="23" xfId="0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locked="0" hidden="1"/>
    </xf>
    <xf numFmtId="0" fontId="5" fillId="11" borderId="1" xfId="0" applyFont="1" applyFill="1" applyBorder="1" applyAlignment="1" applyProtection="1">
      <alignment horizontal="center" wrapText="1"/>
      <protection hidden="1"/>
    </xf>
    <xf numFmtId="0" fontId="5" fillId="11" borderId="32" xfId="0" applyFont="1" applyFill="1" applyBorder="1" applyAlignment="1" applyProtection="1">
      <alignment horizontal="center" wrapText="1"/>
      <protection hidden="1"/>
    </xf>
    <xf numFmtId="0" fontId="5" fillId="11" borderId="43" xfId="0" applyFont="1" applyFill="1" applyBorder="1" applyAlignment="1" applyProtection="1">
      <alignment horizontal="center" wrapText="1"/>
      <protection hidden="1"/>
    </xf>
    <xf numFmtId="0" fontId="5" fillId="11" borderId="5" xfId="0" applyFont="1" applyFill="1" applyBorder="1" applyAlignment="1" applyProtection="1">
      <alignment horizontal="center" wrapText="1"/>
      <protection hidden="1"/>
    </xf>
    <xf numFmtId="0" fontId="5" fillId="11" borderId="4" xfId="0" applyFont="1" applyFill="1" applyBorder="1" applyAlignment="1" applyProtection="1">
      <alignment horizontal="center" wrapText="1"/>
      <protection hidden="1"/>
    </xf>
    <xf numFmtId="0" fontId="5" fillId="11" borderId="3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9" borderId="5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  <xf numFmtId="0" fontId="2" fillId="26" borderId="3" xfId="0" applyFont="1" applyFill="1" applyBorder="1" applyAlignment="1" applyProtection="1">
      <alignment horizontal="center" vertical="center"/>
      <protection hidden="1"/>
    </xf>
    <xf numFmtId="0" fontId="2" fillId="26" borderId="5" xfId="0" applyFont="1" applyFill="1" applyBorder="1" applyAlignment="1" applyProtection="1">
      <alignment horizontal="center" vertical="center"/>
      <protection hidden="1"/>
    </xf>
    <xf numFmtId="0" fontId="2" fillId="26" borderId="4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locked="0" hidden="1"/>
    </xf>
    <xf numFmtId="0" fontId="2" fillId="3" borderId="5" xfId="0" applyFont="1" applyFill="1" applyBorder="1" applyAlignment="1" applyProtection="1">
      <alignment horizontal="center" vertical="center"/>
      <protection locked="0" hidden="1"/>
    </xf>
    <xf numFmtId="0" fontId="2" fillId="3" borderId="4" xfId="0" applyFont="1" applyFill="1" applyBorder="1" applyAlignment="1" applyProtection="1">
      <alignment horizontal="center" vertical="center"/>
      <protection locked="0"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2" fillId="7" borderId="16" xfId="0" applyFont="1" applyFill="1" applyBorder="1" applyAlignment="1" applyProtection="1">
      <alignment horizontal="center" vertical="center" wrapText="1"/>
      <protection hidden="1"/>
    </xf>
    <xf numFmtId="0" fontId="2" fillId="7" borderId="17" xfId="0" applyFont="1" applyFill="1" applyBorder="1" applyAlignment="1" applyProtection="1">
      <alignment horizontal="center" vertical="center" wrapText="1"/>
      <protection hidden="1"/>
    </xf>
    <xf numFmtId="0" fontId="2" fillId="7" borderId="19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12" borderId="31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2" fillId="7" borderId="41" xfId="0" applyFont="1" applyFill="1" applyBorder="1" applyAlignment="1" applyProtection="1">
      <alignment horizontal="center" vertical="center" wrapText="1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12" borderId="43" xfId="0" applyFont="1" applyFill="1" applyBorder="1" applyAlignment="1" applyProtection="1">
      <alignment horizontal="left"/>
      <protection hidden="1"/>
    </xf>
    <xf numFmtId="0" fontId="2" fillId="12" borderId="5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7" borderId="32" xfId="0" applyFont="1" applyFill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5" fontId="14" fillId="13" borderId="5" xfId="0" applyNumberFormat="1" applyFont="1" applyFill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2" fillId="10" borderId="5" xfId="0" applyFont="1" applyFill="1" applyBorder="1" applyAlignment="1" applyProtection="1">
      <alignment horizontal="center" vertical="center"/>
      <protection hidden="1"/>
    </xf>
    <xf numFmtId="0" fontId="2" fillId="10" borderId="4" xfId="0" applyFont="1" applyFill="1" applyBorder="1" applyAlignment="1" applyProtection="1">
      <alignment horizontal="center" vertical="center"/>
      <protection hidden="1"/>
    </xf>
    <xf numFmtId="0" fontId="2" fillId="10" borderId="3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indent="18"/>
      <protection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12" borderId="7" xfId="0" applyFont="1" applyFill="1" applyBorder="1" applyAlignment="1" applyProtection="1">
      <alignment horizontal="left"/>
      <protection hidden="1"/>
    </xf>
    <xf numFmtId="0" fontId="2" fillId="12" borderId="8" xfId="0" applyFont="1" applyFill="1" applyBorder="1" applyAlignment="1" applyProtection="1">
      <alignment horizontal="left"/>
      <protection hidden="1"/>
    </xf>
    <xf numFmtId="0" fontId="2" fillId="12" borderId="9" xfId="0" applyFont="1" applyFill="1" applyBorder="1" applyAlignment="1" applyProtection="1">
      <alignment horizontal="left"/>
      <protection hidden="1"/>
    </xf>
    <xf numFmtId="0" fontId="1" fillId="13" borderId="25" xfId="0" applyFont="1" applyFill="1" applyBorder="1" applyAlignment="1" applyProtection="1">
      <alignment horizontal="center" vertical="center"/>
      <protection hidden="1"/>
    </xf>
    <xf numFmtId="0" fontId="1" fillId="13" borderId="38" xfId="0" applyFont="1" applyFill="1" applyBorder="1" applyAlignment="1" applyProtection="1">
      <alignment horizontal="center" vertical="center"/>
      <protection hidden="1"/>
    </xf>
    <xf numFmtId="0" fontId="1" fillId="13" borderId="26" xfId="0" applyFont="1" applyFill="1" applyBorder="1" applyAlignment="1" applyProtection="1">
      <alignment horizontal="center" vertical="center"/>
      <protection hidden="1"/>
    </xf>
    <xf numFmtId="0" fontId="2" fillId="12" borderId="28" xfId="0" applyFont="1" applyFill="1" applyBorder="1" applyAlignment="1" applyProtection="1">
      <alignment horizontal="center" vertical="center" wrapText="1"/>
      <protection hidden="1"/>
    </xf>
    <xf numFmtId="0" fontId="2" fillId="12" borderId="29" xfId="0" applyFont="1" applyFill="1" applyBorder="1" applyAlignment="1" applyProtection="1">
      <alignment horizontal="center" vertical="center" wrapText="1"/>
      <protection hidden="1"/>
    </xf>
    <xf numFmtId="0" fontId="2" fillId="12" borderId="1" xfId="0" applyFont="1" applyFill="1" applyBorder="1" applyAlignment="1" applyProtection="1">
      <alignment horizontal="center" vertical="center" wrapText="1"/>
      <protection hidden="1"/>
    </xf>
    <xf numFmtId="0" fontId="11" fillId="12" borderId="33" xfId="0" applyFont="1" applyFill="1" applyBorder="1" applyAlignment="1" applyProtection="1">
      <alignment horizontal="center" vertical="center" wrapText="1"/>
      <protection hidden="1"/>
    </xf>
    <xf numFmtId="0" fontId="11" fillId="12" borderId="8" xfId="0" applyFont="1" applyFill="1" applyBorder="1" applyAlignment="1" applyProtection="1">
      <alignment horizontal="center" vertical="center" wrapText="1"/>
      <protection hidden="1"/>
    </xf>
    <xf numFmtId="0" fontId="11" fillId="12" borderId="34" xfId="0" applyFont="1" applyFill="1" applyBorder="1" applyAlignment="1" applyProtection="1">
      <alignment horizontal="center" vertical="center" wrapText="1"/>
      <protection hidden="1"/>
    </xf>
    <xf numFmtId="0" fontId="11" fillId="12" borderId="17" xfId="0" applyFont="1" applyFill="1" applyBorder="1" applyAlignment="1" applyProtection="1">
      <alignment horizontal="center" vertical="center" wrapText="1"/>
      <protection hidden="1"/>
    </xf>
    <xf numFmtId="0" fontId="11" fillId="12" borderId="18" xfId="0" applyFont="1" applyFill="1" applyBorder="1" applyAlignment="1" applyProtection="1">
      <alignment horizontal="center" vertical="center" wrapText="1"/>
      <protection hidden="1"/>
    </xf>
    <xf numFmtId="0" fontId="11" fillId="12" borderId="19" xfId="0" applyFont="1" applyFill="1" applyBorder="1" applyAlignment="1" applyProtection="1">
      <alignment horizontal="center" vertical="center" wrapText="1"/>
      <protection hidden="1"/>
    </xf>
    <xf numFmtId="0" fontId="2" fillId="12" borderId="33" xfId="0" applyFont="1" applyFill="1" applyBorder="1" applyAlignment="1" applyProtection="1">
      <alignment horizontal="center" vertical="center" wrapText="1"/>
      <protection hidden="1"/>
    </xf>
    <xf numFmtId="0" fontId="2" fillId="12" borderId="34" xfId="0" applyFont="1" applyFill="1" applyBorder="1" applyAlignment="1" applyProtection="1">
      <alignment horizontal="center" vertical="center" wrapText="1"/>
      <protection hidden="1"/>
    </xf>
    <xf numFmtId="0" fontId="2" fillId="12" borderId="17" xfId="0" applyFont="1" applyFill="1" applyBorder="1" applyAlignment="1" applyProtection="1">
      <alignment horizontal="center" vertical="center" wrapText="1"/>
      <protection hidden="1"/>
    </xf>
    <xf numFmtId="0" fontId="2" fillId="12" borderId="19" xfId="0" applyFont="1" applyFill="1" applyBorder="1" applyAlignment="1" applyProtection="1">
      <alignment horizontal="center" vertical="center" wrapText="1"/>
      <protection hidden="1"/>
    </xf>
    <xf numFmtId="0" fontId="2" fillId="12" borderId="30" xfId="0" applyFont="1" applyFill="1" applyBorder="1" applyAlignment="1" applyProtection="1">
      <alignment horizontal="center" vertical="center" wrapText="1"/>
      <protection hidden="1"/>
    </xf>
    <xf numFmtId="0" fontId="2" fillId="12" borderId="32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45" xfId="0" applyFont="1" applyBorder="1" applyAlignment="1" applyProtection="1">
      <alignment horizontal="center" vertical="center"/>
      <protection locked="0" hidden="1"/>
    </xf>
    <xf numFmtId="49" fontId="2" fillId="11" borderId="17" xfId="0" applyNumberFormat="1" applyFont="1" applyFill="1" applyBorder="1" applyAlignment="1" applyProtection="1">
      <alignment horizontal="center"/>
      <protection hidden="1"/>
    </xf>
    <xf numFmtId="0" fontId="2" fillId="11" borderId="18" xfId="0" applyFont="1" applyFill="1" applyBorder="1" applyAlignment="1" applyProtection="1">
      <alignment horizontal="center"/>
      <protection hidden="1"/>
    </xf>
    <xf numFmtId="0" fontId="2" fillId="11" borderId="19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7" borderId="18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/>
      <protection locked="0" hidden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14" fontId="2" fillId="3" borderId="3" xfId="0" applyNumberFormat="1" applyFont="1" applyFill="1" applyBorder="1" applyAlignment="1" applyProtection="1">
      <alignment horizontal="center"/>
      <protection locked="0" hidden="1"/>
    </xf>
    <xf numFmtId="14" fontId="2" fillId="3" borderId="5" xfId="0" applyNumberFormat="1" applyFont="1" applyFill="1" applyBorder="1" applyAlignment="1" applyProtection="1">
      <alignment horizontal="center"/>
      <protection locked="0" hidden="1"/>
    </xf>
    <xf numFmtId="14" fontId="2" fillId="3" borderId="41" xfId="0" applyNumberFormat="1" applyFont="1" applyFill="1" applyBorder="1" applyAlignment="1" applyProtection="1">
      <alignment horizontal="center"/>
      <protection locked="0"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locked="0" hidden="1"/>
    </xf>
    <xf numFmtId="0" fontId="2" fillId="1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2" fillId="12" borderId="41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2" fillId="4" borderId="1" xfId="0" applyFont="1" applyFill="1" applyBorder="1" applyAlignment="1" applyProtection="1">
      <alignment horizontal="center"/>
      <protection hidden="1"/>
    </xf>
    <xf numFmtId="167" fontId="2" fillId="3" borderId="1" xfId="0" applyNumberFormat="1" applyFont="1" applyFill="1" applyBorder="1" applyAlignment="1" applyProtection="1">
      <alignment horizontal="center"/>
      <protection locked="0" hidden="1"/>
    </xf>
    <xf numFmtId="0" fontId="2" fillId="3" borderId="3" xfId="0" applyFont="1" applyFill="1" applyBorder="1" applyAlignment="1" applyProtection="1">
      <alignment horizontal="center"/>
      <protection locked="0"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5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3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  <color rgb="FFFE8C8C"/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eb.whatsapp.com/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jpeg"/><Relationship Id="rId4" Type="http://schemas.openxmlformats.org/officeDocument/2006/relationships/hyperlink" Target="mailto:JOSHIHANSRAJ72@GMAIL.COM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JAN!A1"/><Relationship Id="rId13" Type="http://schemas.openxmlformats.org/officeDocument/2006/relationships/hyperlink" Target="#JUNE!A1"/><Relationship Id="rId3" Type="http://schemas.openxmlformats.org/officeDocument/2006/relationships/hyperlink" Target="#AUG!A1"/><Relationship Id="rId7" Type="http://schemas.openxmlformats.org/officeDocument/2006/relationships/hyperlink" Target="#DEC!A1"/><Relationship Id="rId12" Type="http://schemas.openxmlformats.org/officeDocument/2006/relationships/hyperlink" Target="#MAY!A1"/><Relationship Id="rId2" Type="http://schemas.openxmlformats.org/officeDocument/2006/relationships/hyperlink" Target="#JUL!A1"/><Relationship Id="rId1" Type="http://schemas.openxmlformats.org/officeDocument/2006/relationships/hyperlink" Target="#SD!A1"/><Relationship Id="rId6" Type="http://schemas.openxmlformats.org/officeDocument/2006/relationships/hyperlink" Target="#NOV!A1"/><Relationship Id="rId11" Type="http://schemas.openxmlformats.org/officeDocument/2006/relationships/hyperlink" Target="#APR!A1"/><Relationship Id="rId5" Type="http://schemas.openxmlformats.org/officeDocument/2006/relationships/hyperlink" Target="#OCT!A1"/><Relationship Id="rId10" Type="http://schemas.openxmlformats.org/officeDocument/2006/relationships/hyperlink" Target="#MAR!A1"/><Relationship Id="rId4" Type="http://schemas.openxmlformats.org/officeDocument/2006/relationships/hyperlink" Target="#SEP!A1"/><Relationship Id="rId9" Type="http://schemas.openxmlformats.org/officeDocument/2006/relationships/hyperlink" Target="#FEB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158750</xdr:colOff>
      <xdr:row>15</xdr:row>
      <xdr:rowOff>12700</xdr:rowOff>
    </xdr:from>
    <xdr:to>
      <xdr:col>16</xdr:col>
      <xdr:colOff>381254</xdr:colOff>
      <xdr:row>20</xdr:row>
      <xdr:rowOff>180086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5219700"/>
          <a:ext cx="832104" cy="108813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14</xdr:row>
      <xdr:rowOff>152400</xdr:rowOff>
    </xdr:from>
    <xdr:to>
      <xdr:col>13</xdr:col>
      <xdr:colOff>590550</xdr:colOff>
      <xdr:row>16</xdr:row>
      <xdr:rowOff>171450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04100" y="5175250"/>
          <a:ext cx="1809750" cy="387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800"/>
            <a:t>HANS</a:t>
          </a:r>
          <a:r>
            <a:rPr lang="en-IN" sz="1800" baseline="0"/>
            <a:t> RAJ JOSHI</a:t>
          </a:r>
          <a:endParaRPr lang="en-IN" sz="1800"/>
        </a:p>
      </xdr:txBody>
    </xdr:sp>
    <xdr:clientData/>
  </xdr:twoCellAnchor>
  <xdr:twoCellAnchor>
    <xdr:from>
      <xdr:col>10</xdr:col>
      <xdr:colOff>50800</xdr:colOff>
      <xdr:row>16</xdr:row>
      <xdr:rowOff>171450</xdr:rowOff>
    </xdr:from>
    <xdr:to>
      <xdr:col>14</xdr:col>
      <xdr:colOff>603250</xdr:colOff>
      <xdr:row>21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45300" y="5562600"/>
          <a:ext cx="2990850" cy="749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N" sz="1200"/>
            <a:t>PRINCIPAL</a:t>
          </a:r>
        </a:p>
        <a:p>
          <a:pPr algn="ctr"/>
          <a:r>
            <a:rPr lang="en-IN" sz="1200"/>
            <a:t>GOVT. SEN.SEC.SCHOOL 13DOL(GHARSANA)</a:t>
          </a:r>
        </a:p>
        <a:p>
          <a:pPr algn="ctr"/>
          <a:r>
            <a:rPr lang="en-IN" sz="1200"/>
            <a:t>DISTRICT SRI GANGANAGAR</a:t>
          </a:r>
        </a:p>
      </xdr:txBody>
    </xdr:sp>
    <xdr:clientData/>
  </xdr:twoCellAnchor>
  <xdr:twoCellAnchor editAs="oneCell">
    <xdr:from>
      <xdr:col>2</xdr:col>
      <xdr:colOff>63500</xdr:colOff>
      <xdr:row>17</xdr:row>
      <xdr:rowOff>127000</xdr:rowOff>
    </xdr:from>
    <xdr:to>
      <xdr:col>2</xdr:col>
      <xdr:colOff>368300</xdr:colOff>
      <xdr:row>19</xdr:row>
      <xdr:rowOff>63500</xdr:rowOff>
    </xdr:to>
    <xdr:sp macro="" textlink="">
      <xdr:nvSpPr>
        <xdr:cNvPr id="5" name="AutoShape 4" descr="Image result for whatsapp logo 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24050" y="570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596901</xdr:colOff>
      <xdr:row>16</xdr:row>
      <xdr:rowOff>114300</xdr:rowOff>
    </xdr:from>
    <xdr:to>
      <xdr:col>3</xdr:col>
      <xdr:colOff>69851</xdr:colOff>
      <xdr:row>20</xdr:row>
      <xdr:rowOff>86462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1" y="5505450"/>
          <a:ext cx="692150" cy="70876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</xdr:pic>
    <xdr:clientData/>
  </xdr:twoCellAnchor>
  <xdr:twoCellAnchor editAs="oneCell">
    <xdr:from>
      <xdr:col>4</xdr:col>
      <xdr:colOff>533400</xdr:colOff>
      <xdr:row>16</xdr:row>
      <xdr:rowOff>44450</xdr:rowOff>
    </xdr:from>
    <xdr:to>
      <xdr:col>6</xdr:col>
      <xdr:colOff>38100</xdr:colOff>
      <xdr:row>20</xdr:row>
      <xdr:rowOff>31750</xdr:rowOff>
    </xdr:to>
    <xdr:pic>
      <xdr:nvPicPr>
        <xdr:cNvPr id="7" name="Pictur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150" y="5435600"/>
          <a:ext cx="7239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203200</xdr:colOff>
      <xdr:row>19</xdr:row>
      <xdr:rowOff>82550</xdr:rowOff>
    </xdr:from>
    <xdr:to>
      <xdr:col>38</xdr:col>
      <xdr:colOff>107950</xdr:colOff>
      <xdr:row>25</xdr:row>
      <xdr:rowOff>127000</xdr:rowOff>
    </xdr:to>
    <xdr:sp macro="" textlink="">
      <xdr:nvSpPr>
        <xdr:cNvPr id="3" name="Horizontal Scrol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15350" y="4279900"/>
          <a:ext cx="2463800" cy="116205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i-IN" sz="1600"/>
            <a:t>White Cell में सूचना  भरें </a:t>
          </a:r>
        </a:p>
      </xdr:txBody>
    </xdr:sp>
    <xdr:clientData/>
  </xdr:twoCellAnchor>
  <xdr:twoCellAnchor>
    <xdr:from>
      <xdr:col>34</xdr:col>
      <xdr:colOff>38100</xdr:colOff>
      <xdr:row>0</xdr:row>
      <xdr:rowOff>19050</xdr:rowOff>
    </xdr:from>
    <xdr:to>
      <xdr:col>37</xdr:col>
      <xdr:colOff>177800</xdr:colOff>
      <xdr:row>0</xdr:row>
      <xdr:rowOff>241300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867900" y="19050"/>
          <a:ext cx="920750" cy="222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GO</a:t>
          </a:r>
          <a:r>
            <a:rPr lang="en-IN" sz="11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TO</a:t>
          </a:r>
          <a:endParaRPr lang="en-IN" sz="11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19050</xdr:colOff>
      <xdr:row>1</xdr:row>
      <xdr:rowOff>82550</xdr:rowOff>
    </xdr:from>
    <xdr:to>
      <xdr:col>34</xdr:col>
      <xdr:colOff>0</xdr:colOff>
      <xdr:row>2</xdr:row>
      <xdr:rowOff>0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283700" y="35560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Times New Roman" panose="02020603050405020304" pitchFamily="18" charset="0"/>
              <a:cs typeface="Times New Roman" panose="02020603050405020304" pitchFamily="18" charset="0"/>
            </a:rPr>
            <a:t>SD</a:t>
          </a:r>
        </a:p>
      </xdr:txBody>
    </xdr:sp>
    <xdr:clientData/>
  </xdr:twoCellAnchor>
  <xdr:twoCellAnchor>
    <xdr:from>
      <xdr:col>34</xdr:col>
      <xdr:colOff>203200</xdr:colOff>
      <xdr:row>1</xdr:row>
      <xdr:rowOff>88900</xdr:rowOff>
    </xdr:from>
    <xdr:to>
      <xdr:col>36</xdr:col>
      <xdr:colOff>228600</xdr:colOff>
      <xdr:row>2</xdr:row>
      <xdr:rowOff>6350</xdr:rowOff>
    </xdr:to>
    <xdr:sp macro="" textlink="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033000" y="36195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Times New Roman" panose="02020603050405020304" pitchFamily="18" charset="0"/>
              <a:cs typeface="Times New Roman" panose="02020603050405020304" pitchFamily="18" charset="0"/>
            </a:rPr>
            <a:t>JUL</a:t>
          </a:r>
        </a:p>
      </xdr:txBody>
    </xdr:sp>
    <xdr:clientData/>
  </xdr:twoCellAnchor>
  <xdr:twoCellAnchor>
    <xdr:from>
      <xdr:col>37</xdr:col>
      <xdr:colOff>171450</xdr:colOff>
      <xdr:row>1</xdr:row>
      <xdr:rowOff>76200</xdr:rowOff>
    </xdr:from>
    <xdr:to>
      <xdr:col>39</xdr:col>
      <xdr:colOff>196850</xdr:colOff>
      <xdr:row>1</xdr:row>
      <xdr:rowOff>292100</xdr:rowOff>
    </xdr:to>
    <xdr:sp macro="" textlink="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782300" y="34925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IN" sz="1100">
              <a:solidFill>
                <a:schemeClr val="lt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AUG</a:t>
          </a:r>
        </a:p>
      </xdr:txBody>
    </xdr:sp>
    <xdr:clientData/>
  </xdr:twoCellAnchor>
  <xdr:twoCellAnchor>
    <xdr:from>
      <xdr:col>32</xdr:col>
      <xdr:colOff>19050</xdr:colOff>
      <xdr:row>2</xdr:row>
      <xdr:rowOff>88900</xdr:rowOff>
    </xdr:from>
    <xdr:to>
      <xdr:col>34</xdr:col>
      <xdr:colOff>0</xdr:colOff>
      <xdr:row>3</xdr:row>
      <xdr:rowOff>12700</xdr:rowOff>
    </xdr:to>
    <xdr:sp macro="" textlink="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283700" y="66040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SEP</a:t>
          </a:r>
        </a:p>
      </xdr:txBody>
    </xdr:sp>
    <xdr:clientData/>
  </xdr:twoCellAnchor>
  <xdr:twoCellAnchor>
    <xdr:from>
      <xdr:col>34</xdr:col>
      <xdr:colOff>203200</xdr:colOff>
      <xdr:row>2</xdr:row>
      <xdr:rowOff>95250</xdr:rowOff>
    </xdr:from>
    <xdr:to>
      <xdr:col>36</xdr:col>
      <xdr:colOff>228600</xdr:colOff>
      <xdr:row>3</xdr:row>
      <xdr:rowOff>19050</xdr:rowOff>
    </xdr:to>
    <xdr:sp macro="" textlink="">
      <xdr:nvSpPr>
        <xdr:cNvPr id="9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033000" y="66675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solidFill>
                <a:schemeClr val="lt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OCT</a:t>
          </a:r>
        </a:p>
      </xdr:txBody>
    </xdr:sp>
    <xdr:clientData/>
  </xdr:twoCellAnchor>
  <xdr:twoCellAnchor>
    <xdr:from>
      <xdr:col>37</xdr:col>
      <xdr:colOff>196850</xdr:colOff>
      <xdr:row>2</xdr:row>
      <xdr:rowOff>82550</xdr:rowOff>
    </xdr:from>
    <xdr:to>
      <xdr:col>39</xdr:col>
      <xdr:colOff>222250</xdr:colOff>
      <xdr:row>3</xdr:row>
      <xdr:rowOff>6350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807700" y="65405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NOV</a:t>
          </a:r>
        </a:p>
      </xdr:txBody>
    </xdr:sp>
    <xdr:clientData/>
  </xdr:twoCellAnchor>
  <xdr:twoCellAnchor>
    <xdr:from>
      <xdr:col>32</xdr:col>
      <xdr:colOff>6350</xdr:colOff>
      <xdr:row>3</xdr:row>
      <xdr:rowOff>146050</xdr:rowOff>
    </xdr:from>
    <xdr:to>
      <xdr:col>33</xdr:col>
      <xdr:colOff>292100</xdr:colOff>
      <xdr:row>4</xdr:row>
      <xdr:rowOff>95250</xdr:rowOff>
    </xdr:to>
    <xdr:sp macro="" textlink="">
      <xdr:nvSpPr>
        <xdr:cNvPr id="11" name="Rounded Rectangle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271000" y="100965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DEC</a:t>
          </a:r>
        </a:p>
      </xdr:txBody>
    </xdr:sp>
    <xdr:clientData/>
  </xdr:twoCellAnchor>
  <xdr:twoCellAnchor>
    <xdr:from>
      <xdr:col>34</xdr:col>
      <xdr:colOff>215900</xdr:colOff>
      <xdr:row>3</xdr:row>
      <xdr:rowOff>139700</xdr:rowOff>
    </xdr:from>
    <xdr:to>
      <xdr:col>36</xdr:col>
      <xdr:colOff>241300</xdr:colOff>
      <xdr:row>4</xdr:row>
      <xdr:rowOff>88900</xdr:rowOff>
    </xdr:to>
    <xdr:sp macro="" textlink="">
      <xdr:nvSpPr>
        <xdr:cNvPr id="12" name="Rounded Rectangl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045700" y="100330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Times New Roman" panose="02020603050405020304" pitchFamily="18" charset="0"/>
              <a:cs typeface="Times New Roman" panose="02020603050405020304" pitchFamily="18" charset="0"/>
            </a:rPr>
            <a:t>JAN</a:t>
          </a:r>
        </a:p>
      </xdr:txBody>
    </xdr:sp>
    <xdr:clientData/>
  </xdr:twoCellAnchor>
  <xdr:twoCellAnchor>
    <xdr:from>
      <xdr:col>37</xdr:col>
      <xdr:colOff>228600</xdr:colOff>
      <xdr:row>3</xdr:row>
      <xdr:rowOff>127000</xdr:rowOff>
    </xdr:from>
    <xdr:to>
      <xdr:col>39</xdr:col>
      <xdr:colOff>254000</xdr:colOff>
      <xdr:row>4</xdr:row>
      <xdr:rowOff>76200</xdr:rowOff>
    </xdr:to>
    <xdr:sp macro="" textlink="">
      <xdr:nvSpPr>
        <xdr:cNvPr id="13" name="Rounded Rectangle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839450" y="99060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chemeClr val="lt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FEB</a:t>
          </a:r>
        </a:p>
      </xdr:txBody>
    </xdr:sp>
    <xdr:clientData/>
  </xdr:twoCellAnchor>
  <xdr:twoCellAnchor>
    <xdr:from>
      <xdr:col>31</xdr:col>
      <xdr:colOff>57150</xdr:colOff>
      <xdr:row>4</xdr:row>
      <xdr:rowOff>190500</xdr:rowOff>
    </xdr:from>
    <xdr:to>
      <xdr:col>33</xdr:col>
      <xdr:colOff>44450</xdr:colOff>
      <xdr:row>5</xdr:row>
      <xdr:rowOff>152400</xdr:rowOff>
    </xdr:to>
    <xdr:sp macro="" textlink="">
      <xdr:nvSpPr>
        <xdr:cNvPr id="14" name="Rounded Rectangle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023350" y="132080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Times New Roman" panose="02020603050405020304" pitchFamily="18" charset="0"/>
              <a:cs typeface="Times New Roman" panose="02020603050405020304" pitchFamily="18" charset="0"/>
            </a:rPr>
            <a:t>MAR</a:t>
          </a:r>
        </a:p>
      </xdr:txBody>
    </xdr:sp>
    <xdr:clientData/>
  </xdr:twoCellAnchor>
  <xdr:twoCellAnchor>
    <xdr:from>
      <xdr:col>33</xdr:col>
      <xdr:colOff>203200</xdr:colOff>
      <xdr:row>4</xdr:row>
      <xdr:rowOff>190500</xdr:rowOff>
    </xdr:from>
    <xdr:to>
      <xdr:col>35</xdr:col>
      <xdr:colOff>184150</xdr:colOff>
      <xdr:row>5</xdr:row>
      <xdr:rowOff>152400</xdr:rowOff>
    </xdr:to>
    <xdr:sp macro="" textlink="">
      <xdr:nvSpPr>
        <xdr:cNvPr id="15" name="Rounded Rectangl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728200" y="132080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Times New Roman" panose="02020603050405020304" pitchFamily="18" charset="0"/>
              <a:cs typeface="Times New Roman" panose="02020603050405020304" pitchFamily="18" charset="0"/>
            </a:rPr>
            <a:t>AP</a:t>
          </a:r>
        </a:p>
      </xdr:txBody>
    </xdr:sp>
    <xdr:clientData/>
  </xdr:twoCellAnchor>
  <xdr:twoCellAnchor>
    <xdr:from>
      <xdr:col>36</xdr:col>
      <xdr:colOff>38100</xdr:colOff>
      <xdr:row>4</xdr:row>
      <xdr:rowOff>184150</xdr:rowOff>
    </xdr:from>
    <xdr:to>
      <xdr:col>38</xdr:col>
      <xdr:colOff>63500</xdr:colOff>
      <xdr:row>5</xdr:row>
      <xdr:rowOff>146050</xdr:rowOff>
    </xdr:to>
    <xdr:sp macro="" textlink="">
      <xdr:nvSpPr>
        <xdr:cNvPr id="16" name="Rounded Rectangle 1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0388600" y="131445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Times New Roman" panose="02020603050405020304" pitchFamily="18" charset="0"/>
              <a:cs typeface="Times New Roman" panose="02020603050405020304" pitchFamily="18" charset="0"/>
            </a:rPr>
            <a:t>MAY</a:t>
          </a:r>
        </a:p>
      </xdr:txBody>
    </xdr:sp>
    <xdr:clientData/>
  </xdr:twoCellAnchor>
  <xdr:twoCellAnchor>
    <xdr:from>
      <xdr:col>38</xdr:col>
      <xdr:colOff>171450</xdr:colOff>
      <xdr:row>4</xdr:row>
      <xdr:rowOff>190500</xdr:rowOff>
    </xdr:from>
    <xdr:to>
      <xdr:col>40</xdr:col>
      <xdr:colOff>196850</xdr:colOff>
      <xdr:row>5</xdr:row>
      <xdr:rowOff>152400</xdr:rowOff>
    </xdr:to>
    <xdr:sp macro="" textlink="">
      <xdr:nvSpPr>
        <xdr:cNvPr id="17" name="Rounded Rectangle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1042650" y="1320800"/>
          <a:ext cx="546100" cy="215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Times New Roman" panose="02020603050405020304" pitchFamily="18" charset="0"/>
              <a:cs typeface="Times New Roman" panose="02020603050405020304" pitchFamily="18" charset="0"/>
            </a:rPr>
            <a:t>JUNE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500" totalsRowShown="0" headerRowDxfId="328" dataDxfId="327">
  <tableColumns count="8">
    <tableColumn id="1" xr3:uid="{00000000-0010-0000-0000-000001000000}" name="SN" dataDxfId="326">
      <calculatedColumnFormula>IF(B5="","",ROWS($A$5:A5))</calculatedColumnFormula>
    </tableColumn>
    <tableColumn id="2" xr3:uid="{00000000-0010-0000-0000-000002000000}" name="Class" dataDxfId="325">
      <calculatedColumnFormula>IF(SD!A2="","",SD!A2)</calculatedColumnFormula>
    </tableColumn>
    <tableColumn id="3" xr3:uid="{00000000-0010-0000-0000-000003000000}" name="SRNO" dataDxfId="324">
      <calculatedColumnFormula>IF(SD!C2="","",SD!C2)</calculatedColumnFormula>
    </tableColumn>
    <tableColumn id="4" xr3:uid="{00000000-0010-0000-0000-000004000000}" name="Name" dataDxfId="323">
      <calculatedColumnFormula>IF(SD!E2="","",SD!E2)</calculatedColumnFormula>
    </tableColumn>
    <tableColumn id="5" xr3:uid="{00000000-0010-0000-0000-000005000000}" name="FatherName" dataDxfId="322">
      <calculatedColumnFormula>IF(SD!G2="","",SD!G2)</calculatedColumnFormula>
    </tableColumn>
    <tableColumn id="6" xr3:uid="{00000000-0010-0000-0000-000006000000}" name="Gender" dataDxfId="321">
      <calculatedColumnFormula>IF(SD!I2="","",SD!I2)</calculatedColumnFormula>
    </tableColumn>
    <tableColumn id="7" xr3:uid="{00000000-0010-0000-0000-000007000000}" name="Category" dataDxfId="320">
      <calculatedColumnFormula>IF(SD!O2="","",SD!O2)</calculatedColumnFormula>
    </tableColumn>
    <tableColumn id="8" xr3:uid="{00000000-0010-0000-0000-000008000000}" name="cwsn status" dataDxfId="319">
      <calculatedColumnFormula>IF(SD!Y2="","",SD!Y2)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22"/>
  <sheetViews>
    <sheetView tabSelected="1" workbookViewId="0">
      <selection activeCell="A3" sqref="A3:R3"/>
    </sheetView>
  </sheetViews>
  <sheetFormatPr defaultRowHeight="15" x14ac:dyDescent="0.25"/>
  <cols>
    <col min="1" max="1" width="17.85546875" customWidth="1"/>
    <col min="9" max="9" width="9.5703125" customWidth="1"/>
  </cols>
  <sheetData>
    <row r="1" spans="1:18" ht="23.25" x14ac:dyDescent="0.35">
      <c r="A1" s="239" t="s">
        <v>955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8" ht="18.75" x14ac:dyDescent="0.3">
      <c r="A2" s="241" t="s">
        <v>949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42.95" customHeight="1" x14ac:dyDescent="0.25">
      <c r="A3" s="242" t="s">
        <v>958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8" ht="38.450000000000003" customHeight="1" x14ac:dyDescent="0.25">
      <c r="A4" s="212" t="s">
        <v>950</v>
      </c>
      <c r="B4" s="243" t="s">
        <v>976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35.1" customHeight="1" x14ac:dyDescent="0.25">
      <c r="A5" s="213" t="s">
        <v>951</v>
      </c>
      <c r="B5" s="245" t="s">
        <v>952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1:18" ht="20.100000000000001" customHeight="1" x14ac:dyDescent="0.25">
      <c r="A6" s="229" t="s">
        <v>957</v>
      </c>
      <c r="B6" s="238" t="s">
        <v>975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</row>
    <row r="7" spans="1:18" x14ac:dyDescent="0.25">
      <c r="A7" s="230" t="s">
        <v>960</v>
      </c>
      <c r="B7" s="247" t="s">
        <v>968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</row>
    <row r="8" spans="1:18" x14ac:dyDescent="0.25">
      <c r="A8" s="230" t="s">
        <v>961</v>
      </c>
      <c r="B8" s="247" t="s">
        <v>969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</row>
    <row r="9" spans="1:18" x14ac:dyDescent="0.25">
      <c r="A9" s="230" t="s">
        <v>962</v>
      </c>
      <c r="B9" s="247" t="s">
        <v>974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</row>
    <row r="10" spans="1:18" x14ac:dyDescent="0.25">
      <c r="A10" s="230" t="s">
        <v>963</v>
      </c>
      <c r="B10" s="247" t="s">
        <v>970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</row>
    <row r="11" spans="1:18" x14ac:dyDescent="0.25">
      <c r="A11" s="230" t="s">
        <v>964</v>
      </c>
      <c r="B11" s="247" t="s">
        <v>971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</row>
    <row r="12" spans="1:18" ht="32.450000000000003" customHeight="1" x14ac:dyDescent="0.25">
      <c r="A12" s="231" t="s">
        <v>965</v>
      </c>
      <c r="B12" s="251" t="s">
        <v>972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</row>
    <row r="13" spans="1:18" x14ac:dyDescent="0.25">
      <c r="A13" s="230" t="s">
        <v>966</v>
      </c>
      <c r="B13" s="247" t="s">
        <v>973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18" x14ac:dyDescent="0.25">
      <c r="A14" s="230" t="s">
        <v>967</v>
      </c>
      <c r="B14" s="247" t="s">
        <v>968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</row>
    <row r="15" spans="1:18" x14ac:dyDescent="0.25">
      <c r="A15" s="214"/>
      <c r="B15" s="214"/>
      <c r="C15" s="214"/>
      <c r="D15" s="214"/>
      <c r="E15" s="214"/>
      <c r="F15" s="214"/>
      <c r="G15" s="214"/>
      <c r="H15" s="214"/>
      <c r="I15" s="215"/>
      <c r="J15" s="248"/>
      <c r="K15" s="248"/>
      <c r="L15" s="248"/>
      <c r="M15" s="248"/>
      <c r="N15" s="248"/>
      <c r="O15" s="248"/>
      <c r="P15" s="248"/>
      <c r="Q15" s="248"/>
    </row>
    <row r="16" spans="1:18" x14ac:dyDescent="0.25">
      <c r="A16" s="214"/>
      <c r="B16" s="249" t="s">
        <v>953</v>
      </c>
      <c r="C16" s="249"/>
      <c r="D16" s="249"/>
      <c r="E16" s="249"/>
      <c r="F16" s="249"/>
      <c r="G16" s="249"/>
      <c r="H16" s="214"/>
      <c r="I16" s="215"/>
      <c r="J16" s="248"/>
      <c r="K16" s="248"/>
      <c r="L16" s="248"/>
      <c r="M16" s="248"/>
      <c r="N16" s="248"/>
      <c r="O16" s="248"/>
      <c r="P16" s="248"/>
      <c r="Q16" s="248"/>
    </row>
    <row r="17" spans="1:17" x14ac:dyDescent="0.25">
      <c r="A17" s="214"/>
      <c r="B17" s="250"/>
      <c r="C17" s="250"/>
      <c r="D17" s="250"/>
      <c r="E17" s="250"/>
      <c r="F17" s="250"/>
      <c r="G17" s="250"/>
      <c r="H17" s="214"/>
      <c r="I17" s="215"/>
      <c r="J17" s="248"/>
      <c r="K17" s="248"/>
      <c r="L17" s="248"/>
      <c r="M17" s="248"/>
      <c r="N17" s="248"/>
      <c r="O17" s="248"/>
      <c r="P17" s="248"/>
      <c r="Q17" s="248"/>
    </row>
    <row r="18" spans="1:17" x14ac:dyDescent="0.25">
      <c r="A18" s="214"/>
      <c r="B18" s="250"/>
      <c r="C18" s="250"/>
      <c r="D18" s="250"/>
      <c r="E18" s="250"/>
      <c r="F18" s="250"/>
      <c r="G18" s="250"/>
      <c r="H18" s="214"/>
      <c r="I18" s="215"/>
      <c r="J18" s="248"/>
      <c r="K18" s="248"/>
      <c r="L18" s="248"/>
      <c r="M18" s="248"/>
      <c r="N18" s="248"/>
      <c r="O18" s="248"/>
      <c r="P18" s="248"/>
      <c r="Q18" s="248"/>
    </row>
    <row r="19" spans="1:17" x14ac:dyDescent="0.25">
      <c r="A19" s="214"/>
      <c r="B19" s="250"/>
      <c r="C19" s="250"/>
      <c r="D19" s="250"/>
      <c r="E19" s="250"/>
      <c r="F19" s="250"/>
      <c r="G19" s="250"/>
      <c r="H19" s="214"/>
      <c r="I19" s="215"/>
      <c r="J19" s="248"/>
      <c r="K19" s="248"/>
      <c r="L19" s="248"/>
      <c r="M19" s="248"/>
      <c r="N19" s="248"/>
      <c r="O19" s="248"/>
      <c r="P19" s="248"/>
      <c r="Q19" s="248"/>
    </row>
    <row r="20" spans="1:17" x14ac:dyDescent="0.25">
      <c r="A20" s="214"/>
      <c r="B20" s="250"/>
      <c r="C20" s="250"/>
      <c r="D20" s="250"/>
      <c r="E20" s="250"/>
      <c r="F20" s="250"/>
      <c r="G20" s="250"/>
      <c r="H20" s="214"/>
      <c r="I20" s="215"/>
      <c r="J20" s="248"/>
      <c r="K20" s="248"/>
      <c r="L20" s="248"/>
      <c r="M20" s="248"/>
      <c r="N20" s="248"/>
      <c r="O20" s="248"/>
      <c r="P20" s="248"/>
      <c r="Q20" s="248"/>
    </row>
    <row r="21" spans="1:17" x14ac:dyDescent="0.25">
      <c r="A21" s="214"/>
      <c r="B21" s="250"/>
      <c r="C21" s="250"/>
      <c r="D21" s="250"/>
      <c r="E21" s="249" t="s">
        <v>954</v>
      </c>
      <c r="F21" s="249"/>
      <c r="G21" s="249"/>
      <c r="H21" s="214"/>
      <c r="I21" s="214"/>
      <c r="J21" s="248"/>
      <c r="K21" s="248"/>
      <c r="L21" s="248"/>
      <c r="M21" s="248"/>
      <c r="N21" s="248"/>
      <c r="O21" s="248"/>
      <c r="P21" s="248"/>
      <c r="Q21" s="248"/>
    </row>
    <row r="22" spans="1:17" x14ac:dyDescent="0.25">
      <c r="A22" t="s">
        <v>984</v>
      </c>
    </row>
  </sheetData>
  <sheetProtection password="CE54" sheet="1" objects="1" scenarios="1"/>
  <mergeCells count="19">
    <mergeCell ref="B7:R7"/>
    <mergeCell ref="J15:Q21"/>
    <mergeCell ref="B16:G16"/>
    <mergeCell ref="B17:D21"/>
    <mergeCell ref="E17:G20"/>
    <mergeCell ref="E21:G21"/>
    <mergeCell ref="B8:R8"/>
    <mergeCell ref="B9:R9"/>
    <mergeCell ref="B10:R10"/>
    <mergeCell ref="B11:R11"/>
    <mergeCell ref="B12:R12"/>
    <mergeCell ref="B14:R14"/>
    <mergeCell ref="B13:R13"/>
    <mergeCell ref="B6:R6"/>
    <mergeCell ref="A1:R1"/>
    <mergeCell ref="A2:R2"/>
    <mergeCell ref="A3:R3"/>
    <mergeCell ref="B4:R4"/>
    <mergeCell ref="B5:R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CI36"/>
  <sheetViews>
    <sheetView showGridLines="0" topLeftCell="A2" workbookViewId="0">
      <selection activeCell="B3" activeCellId="1" sqref="AB3:AG3 B3:C3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8.5703125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"&amp;2020</f>
        <v>NOV 2020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942</v>
      </c>
      <c r="AK5" s="467"/>
      <c r="AL5" s="529" t="str">
        <f t="shared" si="0"/>
        <v>मूल</v>
      </c>
      <c r="AM5" s="529"/>
      <c r="AN5" s="528"/>
      <c r="AO5" s="527" t="str">
        <f t="shared" si="1"/>
        <v>अध्यापक L-1</v>
      </c>
      <c r="AP5" s="528"/>
      <c r="AQ5" s="527" t="str">
        <f t="shared" si="2"/>
        <v>SRI</v>
      </c>
      <c r="AR5" s="529"/>
      <c r="AS5" s="528"/>
      <c r="AT5" s="523" t="str">
        <f t="shared" si="3"/>
        <v>GEN</v>
      </c>
      <c r="AU5" s="523" t="str">
        <f t="shared" si="4"/>
        <v>SRI</v>
      </c>
      <c r="AV5" s="525">
        <f t="shared" si="5"/>
        <v>31635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2011</v>
      </c>
      <c r="BB5" s="523" t="str">
        <f t="shared" si="9"/>
        <v>SRI</v>
      </c>
      <c r="BC5" s="523" t="str">
        <f t="shared" si="10"/>
        <v>HISTORY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2012</v>
      </c>
      <c r="BH5" s="524" t="str">
        <f t="shared" si="15"/>
        <v>SRI</v>
      </c>
      <c r="BI5" s="525">
        <f t="shared" si="16"/>
        <v>43328</v>
      </c>
      <c r="BJ5" s="526" t="str">
        <f t="shared" si="17"/>
        <v>SRI</v>
      </c>
      <c r="BK5" s="525">
        <f t="shared" si="18"/>
        <v>43328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2</v>
      </c>
      <c r="BP5" s="523" t="str">
        <f t="shared" si="23"/>
        <v>SRI</v>
      </c>
      <c r="BQ5" s="523" t="str">
        <f t="shared" si="24"/>
        <v>01234567892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888888888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983</v>
      </c>
      <c r="AK6" s="467"/>
      <c r="AL6" s="529" t="str">
        <f t="shared" si="0"/>
        <v/>
      </c>
      <c r="AM6" s="529"/>
      <c r="AN6" s="528"/>
      <c r="AO6" s="527" t="str">
        <f t="shared" si="1"/>
        <v/>
      </c>
      <c r="AP6" s="528"/>
      <c r="AQ6" s="527" t="str">
        <f t="shared" si="2"/>
        <v/>
      </c>
      <c r="AR6" s="529"/>
      <c r="AS6" s="528"/>
      <c r="AT6" s="523" t="str">
        <f t="shared" si="3"/>
        <v/>
      </c>
      <c r="AU6" s="523" t="e">
        <f t="shared" si="4"/>
        <v>#N/A</v>
      </c>
      <c r="AV6" s="525" t="str">
        <f t="shared" si="5"/>
        <v/>
      </c>
      <c r="AW6" s="526"/>
      <c r="AX6" s="531"/>
      <c r="AY6" s="523" t="str">
        <f t="shared" si="6"/>
        <v/>
      </c>
      <c r="AZ6" s="523" t="e">
        <f t="shared" si="7"/>
        <v>#N/A</v>
      </c>
      <c r="BA6" s="523" t="str">
        <f t="shared" si="8"/>
        <v/>
      </c>
      <c r="BB6" s="523" t="e">
        <f t="shared" si="9"/>
        <v>#N/A</v>
      </c>
      <c r="BC6" s="523" t="str">
        <f t="shared" si="10"/>
        <v/>
      </c>
      <c r="BD6" s="523" t="e">
        <f t="shared" si="11"/>
        <v>#N/A</v>
      </c>
      <c r="BE6" s="523" t="str">
        <f t="shared" si="12"/>
        <v/>
      </c>
      <c r="BF6" s="523" t="e">
        <f t="shared" si="13"/>
        <v>#N/A</v>
      </c>
      <c r="BG6" s="524" t="str">
        <f t="shared" si="14"/>
        <v/>
      </c>
      <c r="BH6" s="524" t="e">
        <f t="shared" si="15"/>
        <v>#N/A</v>
      </c>
      <c r="BI6" s="525" t="str">
        <f t="shared" si="16"/>
        <v/>
      </c>
      <c r="BJ6" s="526" t="e">
        <f t="shared" si="17"/>
        <v>#N/A</v>
      </c>
      <c r="BK6" s="525" t="str">
        <f t="shared" si="18"/>
        <v/>
      </c>
      <c r="BL6" s="531" t="e">
        <f t="shared" si="19"/>
        <v>#N/A</v>
      </c>
      <c r="BM6" s="525" t="str">
        <f t="shared" si="20"/>
        <v/>
      </c>
      <c r="BN6" s="526" t="e">
        <f t="shared" si="21"/>
        <v>#N/A</v>
      </c>
      <c r="BO6" s="523" t="str">
        <f t="shared" si="22"/>
        <v/>
      </c>
      <c r="BP6" s="523" t="e">
        <f t="shared" si="23"/>
        <v>#N/A</v>
      </c>
      <c r="BQ6" s="523" t="str">
        <f t="shared" si="24"/>
        <v/>
      </c>
      <c r="BR6" s="523" t="e">
        <f t="shared" si="25"/>
        <v>#N/A</v>
      </c>
      <c r="BS6" s="523" t="e">
        <f t="shared" si="25"/>
        <v>#N/A</v>
      </c>
      <c r="BT6" s="523" t="e">
        <f t="shared" si="25"/>
        <v>#N/A</v>
      </c>
      <c r="BU6" s="523" t="e">
        <f t="shared" si="25"/>
        <v>#N/A</v>
      </c>
      <c r="BV6" s="523" t="str">
        <f t="shared" si="26"/>
        <v/>
      </c>
      <c r="BW6" s="523" t="e">
        <f t="shared" si="27"/>
        <v>#N/A</v>
      </c>
      <c r="BX6" s="523" t="e">
        <f t="shared" si="27"/>
        <v>#N/A</v>
      </c>
      <c r="BY6" s="532" t="e">
        <f t="shared" si="27"/>
        <v>#N/A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983</v>
      </c>
      <c r="AK7" s="467"/>
      <c r="AL7" s="529" t="str">
        <f t="shared" si="0"/>
        <v/>
      </c>
      <c r="AM7" s="529"/>
      <c r="AN7" s="528"/>
      <c r="AO7" s="527" t="str">
        <f t="shared" si="1"/>
        <v/>
      </c>
      <c r="AP7" s="528"/>
      <c r="AQ7" s="527" t="str">
        <f t="shared" si="2"/>
        <v/>
      </c>
      <c r="AR7" s="529"/>
      <c r="AS7" s="528"/>
      <c r="AT7" s="523" t="str">
        <f t="shared" si="3"/>
        <v/>
      </c>
      <c r="AU7" s="523" t="e">
        <f t="shared" si="4"/>
        <v>#N/A</v>
      </c>
      <c r="AV7" s="525" t="str">
        <f t="shared" si="5"/>
        <v/>
      </c>
      <c r="AW7" s="526"/>
      <c r="AX7" s="531"/>
      <c r="AY7" s="523" t="str">
        <f t="shared" si="6"/>
        <v/>
      </c>
      <c r="AZ7" s="523" t="e">
        <f t="shared" si="7"/>
        <v>#N/A</v>
      </c>
      <c r="BA7" s="523" t="str">
        <f t="shared" si="8"/>
        <v/>
      </c>
      <c r="BB7" s="523" t="e">
        <f t="shared" si="9"/>
        <v>#N/A</v>
      </c>
      <c r="BC7" s="523" t="str">
        <f t="shared" si="10"/>
        <v/>
      </c>
      <c r="BD7" s="523" t="e">
        <f t="shared" si="11"/>
        <v>#N/A</v>
      </c>
      <c r="BE7" s="523" t="str">
        <f t="shared" si="12"/>
        <v/>
      </c>
      <c r="BF7" s="523" t="e">
        <f t="shared" si="13"/>
        <v>#N/A</v>
      </c>
      <c r="BG7" s="524" t="str">
        <f t="shared" si="14"/>
        <v/>
      </c>
      <c r="BH7" s="524" t="e">
        <f t="shared" si="15"/>
        <v>#N/A</v>
      </c>
      <c r="BI7" s="525" t="str">
        <f t="shared" si="16"/>
        <v/>
      </c>
      <c r="BJ7" s="526" t="e">
        <f t="shared" si="17"/>
        <v>#N/A</v>
      </c>
      <c r="BK7" s="525" t="str">
        <f t="shared" si="18"/>
        <v/>
      </c>
      <c r="BL7" s="531" t="e">
        <f t="shared" si="19"/>
        <v>#N/A</v>
      </c>
      <c r="BM7" s="525" t="str">
        <f t="shared" si="20"/>
        <v/>
      </c>
      <c r="BN7" s="526" t="e">
        <f t="shared" si="21"/>
        <v>#N/A</v>
      </c>
      <c r="BO7" s="523" t="str">
        <f t="shared" si="22"/>
        <v/>
      </c>
      <c r="BP7" s="523" t="e">
        <f t="shared" si="23"/>
        <v>#N/A</v>
      </c>
      <c r="BQ7" s="523" t="str">
        <f t="shared" si="24"/>
        <v/>
      </c>
      <c r="BR7" s="523" t="e">
        <f t="shared" si="25"/>
        <v>#N/A</v>
      </c>
      <c r="BS7" s="523" t="e">
        <f t="shared" si="25"/>
        <v>#N/A</v>
      </c>
      <c r="BT7" s="523" t="e">
        <f t="shared" si="25"/>
        <v>#N/A</v>
      </c>
      <c r="BU7" s="523" t="e">
        <f t="shared" si="25"/>
        <v>#N/A</v>
      </c>
      <c r="BV7" s="523" t="str">
        <f t="shared" si="26"/>
        <v/>
      </c>
      <c r="BW7" s="523" t="e">
        <f t="shared" si="27"/>
        <v>#N/A</v>
      </c>
      <c r="BX7" s="523" t="e">
        <f t="shared" si="27"/>
        <v>#N/A</v>
      </c>
      <c r="BY7" s="532" t="e">
        <f t="shared" si="27"/>
        <v>#N/A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983</v>
      </c>
      <c r="AK8" s="467"/>
      <c r="AL8" s="529" t="str">
        <f t="shared" si="0"/>
        <v/>
      </c>
      <c r="AM8" s="529"/>
      <c r="AN8" s="528"/>
      <c r="AO8" s="527" t="str">
        <f t="shared" si="1"/>
        <v/>
      </c>
      <c r="AP8" s="528"/>
      <c r="AQ8" s="527" t="str">
        <f t="shared" si="2"/>
        <v/>
      </c>
      <c r="AR8" s="529"/>
      <c r="AS8" s="528"/>
      <c r="AT8" s="523" t="str">
        <f t="shared" si="3"/>
        <v/>
      </c>
      <c r="AU8" s="523" t="e">
        <f t="shared" si="4"/>
        <v>#N/A</v>
      </c>
      <c r="AV8" s="525" t="str">
        <f t="shared" si="5"/>
        <v/>
      </c>
      <c r="AW8" s="526"/>
      <c r="AX8" s="531"/>
      <c r="AY8" s="523" t="str">
        <f t="shared" si="6"/>
        <v/>
      </c>
      <c r="AZ8" s="523" t="e">
        <f t="shared" si="7"/>
        <v>#N/A</v>
      </c>
      <c r="BA8" s="523" t="str">
        <f t="shared" si="8"/>
        <v/>
      </c>
      <c r="BB8" s="523" t="e">
        <f t="shared" si="9"/>
        <v>#N/A</v>
      </c>
      <c r="BC8" s="523" t="str">
        <f t="shared" si="10"/>
        <v/>
      </c>
      <c r="BD8" s="523" t="e">
        <f t="shared" si="11"/>
        <v>#N/A</v>
      </c>
      <c r="BE8" s="523" t="str">
        <f t="shared" si="12"/>
        <v/>
      </c>
      <c r="BF8" s="523" t="e">
        <f t="shared" si="13"/>
        <v>#N/A</v>
      </c>
      <c r="BG8" s="524" t="str">
        <f t="shared" si="14"/>
        <v/>
      </c>
      <c r="BH8" s="524" t="e">
        <f t="shared" si="15"/>
        <v>#N/A</v>
      </c>
      <c r="BI8" s="525" t="str">
        <f t="shared" si="16"/>
        <v/>
      </c>
      <c r="BJ8" s="526" t="e">
        <f t="shared" si="17"/>
        <v>#N/A</v>
      </c>
      <c r="BK8" s="525" t="str">
        <f t="shared" si="18"/>
        <v/>
      </c>
      <c r="BL8" s="531" t="e">
        <f t="shared" si="19"/>
        <v>#N/A</v>
      </c>
      <c r="BM8" s="525" t="str">
        <f t="shared" si="20"/>
        <v/>
      </c>
      <c r="BN8" s="526" t="e">
        <f t="shared" si="21"/>
        <v>#N/A</v>
      </c>
      <c r="BO8" s="523" t="str">
        <f t="shared" si="22"/>
        <v/>
      </c>
      <c r="BP8" s="523" t="e">
        <f t="shared" si="23"/>
        <v>#N/A</v>
      </c>
      <c r="BQ8" s="523" t="str">
        <f t="shared" si="24"/>
        <v/>
      </c>
      <c r="BR8" s="523" t="e">
        <f t="shared" si="25"/>
        <v>#N/A</v>
      </c>
      <c r="BS8" s="523" t="e">
        <f t="shared" si="25"/>
        <v>#N/A</v>
      </c>
      <c r="BT8" s="523" t="e">
        <f t="shared" si="25"/>
        <v>#N/A</v>
      </c>
      <c r="BU8" s="523" t="e">
        <f t="shared" si="25"/>
        <v>#N/A</v>
      </c>
      <c r="BV8" s="523" t="str">
        <f t="shared" si="26"/>
        <v/>
      </c>
      <c r="BW8" s="523" t="e">
        <f t="shared" si="27"/>
        <v>#N/A</v>
      </c>
      <c r="BX8" s="523" t="e">
        <f t="shared" si="27"/>
        <v>#N/A</v>
      </c>
      <c r="BY8" s="532" t="e">
        <f t="shared" si="27"/>
        <v>#N/A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983</v>
      </c>
      <c r="AK9" s="467"/>
      <c r="AL9" s="529" t="str">
        <f t="shared" si="0"/>
        <v/>
      </c>
      <c r="AM9" s="529"/>
      <c r="AN9" s="528"/>
      <c r="AO9" s="527" t="str">
        <f t="shared" si="1"/>
        <v/>
      </c>
      <c r="AP9" s="528"/>
      <c r="AQ9" s="527" t="str">
        <f t="shared" si="2"/>
        <v/>
      </c>
      <c r="AR9" s="529"/>
      <c r="AS9" s="528"/>
      <c r="AT9" s="523" t="str">
        <f t="shared" si="3"/>
        <v/>
      </c>
      <c r="AU9" s="523" t="e">
        <f t="shared" si="4"/>
        <v>#N/A</v>
      </c>
      <c r="AV9" s="525" t="str">
        <f t="shared" si="5"/>
        <v/>
      </c>
      <c r="AW9" s="526"/>
      <c r="AX9" s="531"/>
      <c r="AY9" s="523" t="str">
        <f t="shared" si="6"/>
        <v/>
      </c>
      <c r="AZ9" s="523" t="e">
        <f t="shared" si="7"/>
        <v>#N/A</v>
      </c>
      <c r="BA9" s="523" t="str">
        <f t="shared" si="8"/>
        <v/>
      </c>
      <c r="BB9" s="523" t="e">
        <f t="shared" si="9"/>
        <v>#N/A</v>
      </c>
      <c r="BC9" s="523" t="str">
        <f t="shared" si="10"/>
        <v/>
      </c>
      <c r="BD9" s="523" t="e">
        <f t="shared" si="11"/>
        <v>#N/A</v>
      </c>
      <c r="BE9" s="523" t="str">
        <f t="shared" si="12"/>
        <v/>
      </c>
      <c r="BF9" s="523" t="e">
        <f t="shared" si="13"/>
        <v>#N/A</v>
      </c>
      <c r="BG9" s="524" t="str">
        <f t="shared" si="14"/>
        <v/>
      </c>
      <c r="BH9" s="524" t="e">
        <f t="shared" si="15"/>
        <v>#N/A</v>
      </c>
      <c r="BI9" s="525" t="str">
        <f t="shared" si="16"/>
        <v/>
      </c>
      <c r="BJ9" s="526" t="e">
        <f t="shared" si="17"/>
        <v>#N/A</v>
      </c>
      <c r="BK9" s="525" t="str">
        <f t="shared" si="18"/>
        <v/>
      </c>
      <c r="BL9" s="531" t="e">
        <f t="shared" si="19"/>
        <v>#N/A</v>
      </c>
      <c r="BM9" s="525" t="str">
        <f t="shared" si="20"/>
        <v/>
      </c>
      <c r="BN9" s="526" t="e">
        <f t="shared" si="21"/>
        <v>#N/A</v>
      </c>
      <c r="BO9" s="523" t="str">
        <f t="shared" si="22"/>
        <v/>
      </c>
      <c r="BP9" s="523" t="e">
        <f t="shared" si="23"/>
        <v>#N/A</v>
      </c>
      <c r="BQ9" s="523" t="str">
        <f t="shared" si="24"/>
        <v/>
      </c>
      <c r="BR9" s="523" t="e">
        <f t="shared" si="25"/>
        <v>#N/A</v>
      </c>
      <c r="BS9" s="523" t="e">
        <f t="shared" si="25"/>
        <v>#N/A</v>
      </c>
      <c r="BT9" s="523" t="e">
        <f t="shared" si="25"/>
        <v>#N/A</v>
      </c>
      <c r="BU9" s="523" t="e">
        <f t="shared" si="25"/>
        <v>#N/A</v>
      </c>
      <c r="BV9" s="523" t="str">
        <f t="shared" si="26"/>
        <v/>
      </c>
      <c r="BW9" s="523" t="e">
        <f t="shared" si="27"/>
        <v>#N/A</v>
      </c>
      <c r="BX9" s="523" t="e">
        <f t="shared" si="27"/>
        <v>#N/A</v>
      </c>
      <c r="BY9" s="532" t="e">
        <f t="shared" si="27"/>
        <v>#N/A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983</v>
      </c>
      <c r="AK10" s="467"/>
      <c r="AL10" s="529" t="str">
        <f t="shared" si="0"/>
        <v/>
      </c>
      <c r="AM10" s="529"/>
      <c r="AN10" s="528"/>
      <c r="AO10" s="527" t="str">
        <f t="shared" si="1"/>
        <v/>
      </c>
      <c r="AP10" s="528"/>
      <c r="AQ10" s="527" t="str">
        <f t="shared" si="2"/>
        <v/>
      </c>
      <c r="AR10" s="529"/>
      <c r="AS10" s="528"/>
      <c r="AT10" s="523" t="str">
        <f t="shared" si="3"/>
        <v/>
      </c>
      <c r="AU10" s="523" t="e">
        <f t="shared" si="4"/>
        <v>#N/A</v>
      </c>
      <c r="AV10" s="525" t="str">
        <f t="shared" si="5"/>
        <v/>
      </c>
      <c r="AW10" s="526"/>
      <c r="AX10" s="531"/>
      <c r="AY10" s="523" t="str">
        <f t="shared" si="6"/>
        <v/>
      </c>
      <c r="AZ10" s="523" t="e">
        <f t="shared" si="7"/>
        <v>#N/A</v>
      </c>
      <c r="BA10" s="523" t="str">
        <f t="shared" si="8"/>
        <v/>
      </c>
      <c r="BB10" s="523" t="e">
        <f t="shared" si="9"/>
        <v>#N/A</v>
      </c>
      <c r="BC10" s="523" t="str">
        <f t="shared" si="10"/>
        <v/>
      </c>
      <c r="BD10" s="523" t="e">
        <f t="shared" si="11"/>
        <v>#N/A</v>
      </c>
      <c r="BE10" s="523" t="str">
        <f t="shared" si="12"/>
        <v/>
      </c>
      <c r="BF10" s="523" t="e">
        <f t="shared" si="13"/>
        <v>#N/A</v>
      </c>
      <c r="BG10" s="524" t="str">
        <f t="shared" si="14"/>
        <v/>
      </c>
      <c r="BH10" s="524" t="e">
        <f t="shared" si="15"/>
        <v>#N/A</v>
      </c>
      <c r="BI10" s="525" t="str">
        <f t="shared" si="16"/>
        <v/>
      </c>
      <c r="BJ10" s="526" t="e">
        <f t="shared" si="17"/>
        <v>#N/A</v>
      </c>
      <c r="BK10" s="525" t="str">
        <f t="shared" si="18"/>
        <v/>
      </c>
      <c r="BL10" s="531" t="e">
        <f t="shared" si="19"/>
        <v>#N/A</v>
      </c>
      <c r="BM10" s="525" t="str">
        <f t="shared" si="20"/>
        <v/>
      </c>
      <c r="BN10" s="526" t="e">
        <f t="shared" si="21"/>
        <v>#N/A</v>
      </c>
      <c r="BO10" s="523" t="str">
        <f t="shared" si="22"/>
        <v/>
      </c>
      <c r="BP10" s="523" t="e">
        <f t="shared" si="23"/>
        <v>#N/A</v>
      </c>
      <c r="BQ10" s="523" t="str">
        <f t="shared" si="24"/>
        <v/>
      </c>
      <c r="BR10" s="523" t="e">
        <f t="shared" si="25"/>
        <v>#N/A</v>
      </c>
      <c r="BS10" s="523" t="e">
        <f t="shared" si="25"/>
        <v>#N/A</v>
      </c>
      <c r="BT10" s="523" t="e">
        <f t="shared" si="25"/>
        <v>#N/A</v>
      </c>
      <c r="BU10" s="523" t="e">
        <f t="shared" si="25"/>
        <v>#N/A</v>
      </c>
      <c r="BV10" s="523" t="str">
        <f t="shared" si="26"/>
        <v/>
      </c>
      <c r="BW10" s="523" t="e">
        <f t="shared" si="27"/>
        <v>#N/A</v>
      </c>
      <c r="BX10" s="523" t="e">
        <f t="shared" si="27"/>
        <v>#N/A</v>
      </c>
      <c r="BY10" s="532" t="e">
        <f t="shared" si="27"/>
        <v>#N/A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44136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44165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Sun</v>
      </c>
      <c r="AM14" s="143" t="str">
        <f t="shared" ref="AM14:BP14" ca="1" si="42">TEXT(AM15,"DDD")</f>
        <v>Mon</v>
      </c>
      <c r="AN14" s="143" t="str">
        <f t="shared" ca="1" si="42"/>
        <v>Tue</v>
      </c>
      <c r="AO14" s="143" t="str">
        <f t="shared" ca="1" si="42"/>
        <v>Wed</v>
      </c>
      <c r="AP14" s="143" t="str">
        <f t="shared" ca="1" si="42"/>
        <v>Thu</v>
      </c>
      <c r="AQ14" s="143" t="str">
        <f t="shared" ca="1" si="42"/>
        <v>Fri</v>
      </c>
      <c r="AR14" s="143" t="str">
        <f t="shared" ca="1" si="42"/>
        <v>Sat</v>
      </c>
      <c r="AS14" s="143" t="str">
        <f t="shared" ca="1" si="42"/>
        <v>Sun</v>
      </c>
      <c r="AT14" s="143" t="str">
        <f t="shared" ca="1" si="42"/>
        <v>Mon</v>
      </c>
      <c r="AU14" s="143" t="str">
        <f t="shared" ca="1" si="42"/>
        <v>Tue</v>
      </c>
      <c r="AV14" s="143" t="str">
        <f t="shared" ca="1" si="42"/>
        <v>Wed</v>
      </c>
      <c r="AW14" s="143" t="str">
        <f t="shared" ca="1" si="42"/>
        <v>Thu</v>
      </c>
      <c r="AX14" s="143" t="str">
        <f t="shared" ca="1" si="42"/>
        <v>Fri</v>
      </c>
      <c r="AY14" s="143" t="str">
        <f t="shared" ca="1" si="42"/>
        <v>Sat</v>
      </c>
      <c r="AZ14" s="143" t="str">
        <f t="shared" ca="1" si="42"/>
        <v>Sun</v>
      </c>
      <c r="BA14" s="143" t="str">
        <f t="shared" ca="1" si="42"/>
        <v>Mon</v>
      </c>
      <c r="BB14" s="143" t="str">
        <f t="shared" ca="1" si="42"/>
        <v>Tue</v>
      </c>
      <c r="BC14" s="143" t="str">
        <f t="shared" ca="1" si="42"/>
        <v>Wed</v>
      </c>
      <c r="BD14" s="143" t="str">
        <f t="shared" ca="1" si="42"/>
        <v>Thu</v>
      </c>
      <c r="BE14" s="143" t="str">
        <f t="shared" ca="1" si="42"/>
        <v>Fri</v>
      </c>
      <c r="BF14" s="143" t="str">
        <f t="shared" ca="1" si="42"/>
        <v>Sat</v>
      </c>
      <c r="BG14" s="143" t="str">
        <f t="shared" ca="1" si="42"/>
        <v>Sun</v>
      </c>
      <c r="BH14" s="143" t="str">
        <f t="shared" ca="1" si="42"/>
        <v>Mon</v>
      </c>
      <c r="BI14" s="143" t="str">
        <f t="shared" ca="1" si="42"/>
        <v>Tue</v>
      </c>
      <c r="BJ14" s="143" t="str">
        <f t="shared" ca="1" si="42"/>
        <v>Wed</v>
      </c>
      <c r="BK14" s="143" t="str">
        <f t="shared" ca="1" si="42"/>
        <v>Thu</v>
      </c>
      <c r="BL14" s="143" t="str">
        <f t="shared" ca="1" si="42"/>
        <v>Fri</v>
      </c>
      <c r="BM14" s="143" t="str">
        <f t="shared" ca="1" si="42"/>
        <v>Sat</v>
      </c>
      <c r="BN14" s="143" t="str">
        <f t="shared" ca="1" si="42"/>
        <v>Sun</v>
      </c>
      <c r="BO14" s="143" t="str">
        <f t="shared" ca="1" si="42"/>
        <v>Mon</v>
      </c>
      <c r="BP14" s="143" t="str">
        <f t="shared" ca="1" si="42"/>
        <v/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44136</v>
      </c>
      <c r="AM15" s="145">
        <f ca="1">IF(AL15&lt;$BK$13,AL15+1,"")</f>
        <v>44137</v>
      </c>
      <c r="AN15" s="145">
        <f t="shared" ref="AN15:BP15" ca="1" si="46">IF(AM15&lt;$BK$13,AM15+1,"")</f>
        <v>44138</v>
      </c>
      <c r="AO15" s="145">
        <f t="shared" ca="1" si="46"/>
        <v>44139</v>
      </c>
      <c r="AP15" s="145">
        <f t="shared" ca="1" si="46"/>
        <v>44140</v>
      </c>
      <c r="AQ15" s="145">
        <f t="shared" ca="1" si="46"/>
        <v>44141</v>
      </c>
      <c r="AR15" s="145">
        <f t="shared" ca="1" si="46"/>
        <v>44142</v>
      </c>
      <c r="AS15" s="145">
        <f t="shared" ca="1" si="46"/>
        <v>44143</v>
      </c>
      <c r="AT15" s="145">
        <f t="shared" ca="1" si="46"/>
        <v>44144</v>
      </c>
      <c r="AU15" s="145">
        <f t="shared" ca="1" si="46"/>
        <v>44145</v>
      </c>
      <c r="AV15" s="145">
        <f t="shared" ca="1" si="46"/>
        <v>44146</v>
      </c>
      <c r="AW15" s="145">
        <f t="shared" ca="1" si="46"/>
        <v>44147</v>
      </c>
      <c r="AX15" s="145">
        <f t="shared" ca="1" si="46"/>
        <v>44148</v>
      </c>
      <c r="AY15" s="145">
        <f t="shared" ca="1" si="46"/>
        <v>44149</v>
      </c>
      <c r="AZ15" s="145">
        <f t="shared" ca="1" si="46"/>
        <v>44150</v>
      </c>
      <c r="BA15" s="145">
        <f t="shared" ca="1" si="46"/>
        <v>44151</v>
      </c>
      <c r="BB15" s="145">
        <f t="shared" ca="1" si="46"/>
        <v>44152</v>
      </c>
      <c r="BC15" s="145">
        <f t="shared" ca="1" si="46"/>
        <v>44153</v>
      </c>
      <c r="BD15" s="145">
        <f t="shared" ca="1" si="46"/>
        <v>44154</v>
      </c>
      <c r="BE15" s="145">
        <f t="shared" ca="1" si="46"/>
        <v>44155</v>
      </c>
      <c r="BF15" s="145">
        <f t="shared" ca="1" si="46"/>
        <v>44156</v>
      </c>
      <c r="BG15" s="145">
        <f t="shared" ca="1" si="46"/>
        <v>44157</v>
      </c>
      <c r="BH15" s="145">
        <f t="shared" ca="1" si="46"/>
        <v>44158</v>
      </c>
      <c r="BI15" s="145">
        <f t="shared" ca="1" si="46"/>
        <v>44159</v>
      </c>
      <c r="BJ15" s="145">
        <f t="shared" ca="1" si="46"/>
        <v>44160</v>
      </c>
      <c r="BK15" s="145">
        <f t="shared" ca="1" si="46"/>
        <v>44161</v>
      </c>
      <c r="BL15" s="145">
        <f t="shared" ca="1" si="46"/>
        <v>44162</v>
      </c>
      <c r="BM15" s="145">
        <f t="shared" ca="1" si="46"/>
        <v>44163</v>
      </c>
      <c r="BN15" s="145">
        <f t="shared" ca="1" si="46"/>
        <v>44164</v>
      </c>
      <c r="BO15" s="145">
        <f t="shared" ca="1" si="46"/>
        <v>44165</v>
      </c>
      <c r="BP15" s="145" t="str">
        <f t="shared" ca="1" si="46"/>
        <v/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/>
      <c r="AM16" s="196" t="s">
        <v>885</v>
      </c>
      <c r="AN16" s="196" t="s">
        <v>885</v>
      </c>
      <c r="AO16" s="196" t="s">
        <v>81</v>
      </c>
      <c r="AP16" s="196"/>
      <c r="AQ16" s="196" t="s">
        <v>81</v>
      </c>
      <c r="AR16" s="196" t="s">
        <v>81</v>
      </c>
      <c r="AS16" s="196"/>
      <c r="AT16" s="196" t="s">
        <v>81</v>
      </c>
      <c r="AU16" s="196" t="s">
        <v>81</v>
      </c>
      <c r="AV16" s="196" t="s">
        <v>81</v>
      </c>
      <c r="AW16" s="196" t="s">
        <v>885</v>
      </c>
      <c r="AX16" s="196" t="s">
        <v>885</v>
      </c>
      <c r="AY16" s="196" t="s">
        <v>885</v>
      </c>
      <c r="AZ16" s="196"/>
      <c r="BA16" s="196" t="s">
        <v>885</v>
      </c>
      <c r="BB16" s="196" t="s">
        <v>885</v>
      </c>
      <c r="BC16" s="196" t="s">
        <v>81</v>
      </c>
      <c r="BD16" s="196"/>
      <c r="BE16" s="196" t="s">
        <v>81</v>
      </c>
      <c r="BF16" s="196" t="s">
        <v>81</v>
      </c>
      <c r="BG16" s="196"/>
      <c r="BH16" s="196" t="s">
        <v>81</v>
      </c>
      <c r="BI16" s="196" t="s">
        <v>81</v>
      </c>
      <c r="BJ16" s="196" t="s">
        <v>81</v>
      </c>
      <c r="BK16" s="196"/>
      <c r="BL16" s="196" t="s">
        <v>885</v>
      </c>
      <c r="BM16" s="196" t="s">
        <v>885</v>
      </c>
      <c r="BN16" s="196"/>
      <c r="BO16" s="196" t="s">
        <v>885</v>
      </c>
      <c r="BP16" s="196" t="s">
        <v>885</v>
      </c>
      <c r="BQ16" s="151">
        <f>COUNTIF(AL16:BP16,"CL")</f>
        <v>12</v>
      </c>
      <c r="BR16" s="151">
        <f>COUNTIF(AL16:BP16,"ML")</f>
        <v>0</v>
      </c>
      <c r="BS16" s="151">
        <f>COUNTIF(AL16:BP16,"PL")</f>
        <v>0</v>
      </c>
      <c r="BT16" s="151">
        <f>OCT!BW16</f>
        <v>5</v>
      </c>
      <c r="BU16" s="151">
        <f>OCT!BX16</f>
        <v>0</v>
      </c>
      <c r="BV16" s="151">
        <f>OCT!BY16</f>
        <v>0</v>
      </c>
      <c r="BW16" s="152">
        <f>BT16+BQ16</f>
        <v>17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SHYAM</v>
      </c>
      <c r="AK17" s="492"/>
      <c r="AL17" s="196"/>
      <c r="AM17" s="196" t="s">
        <v>885</v>
      </c>
      <c r="AN17" s="196" t="s">
        <v>885</v>
      </c>
      <c r="AO17" s="196" t="s">
        <v>885</v>
      </c>
      <c r="AP17" s="196"/>
      <c r="AQ17" s="196" t="s">
        <v>885</v>
      </c>
      <c r="AR17" s="196" t="s">
        <v>885</v>
      </c>
      <c r="AS17" s="196"/>
      <c r="AT17" s="196" t="s">
        <v>885</v>
      </c>
      <c r="AU17" s="196" t="s">
        <v>885</v>
      </c>
      <c r="AV17" s="196" t="s">
        <v>885</v>
      </c>
      <c r="AW17" s="196" t="s">
        <v>885</v>
      </c>
      <c r="AX17" s="196" t="s">
        <v>885</v>
      </c>
      <c r="AY17" s="196" t="s">
        <v>885</v>
      </c>
      <c r="AZ17" s="196"/>
      <c r="BA17" s="196" t="s">
        <v>885</v>
      </c>
      <c r="BB17" s="196" t="s">
        <v>885</v>
      </c>
      <c r="BC17" s="196" t="s">
        <v>885</v>
      </c>
      <c r="BD17" s="196" t="s">
        <v>885</v>
      </c>
      <c r="BE17" s="196" t="s">
        <v>885</v>
      </c>
      <c r="BF17" s="196" t="s">
        <v>885</v>
      </c>
      <c r="BG17" s="196"/>
      <c r="BH17" s="196" t="s">
        <v>885</v>
      </c>
      <c r="BI17" s="196" t="s">
        <v>885</v>
      </c>
      <c r="BJ17" s="196" t="s">
        <v>885</v>
      </c>
      <c r="BK17" s="196" t="s">
        <v>885</v>
      </c>
      <c r="BL17" s="196" t="s">
        <v>885</v>
      </c>
      <c r="BM17" s="196" t="s">
        <v>81</v>
      </c>
      <c r="BN17" s="196"/>
      <c r="BO17" s="196" t="s">
        <v>81</v>
      </c>
      <c r="BP17" s="196" t="s">
        <v>885</v>
      </c>
      <c r="BQ17" s="151">
        <f t="shared" ref="BQ17:BQ24" si="53">COUNTIF(AL17:BP17,"CL")</f>
        <v>2</v>
      </c>
      <c r="BR17" s="151">
        <f t="shared" ref="BR17:BR24" si="54">COUNTIF(AL17:BP17,"ML")</f>
        <v>0</v>
      </c>
      <c r="BS17" s="151">
        <f t="shared" ref="BS17:BS24" si="55">COUNTIF(AL17:BP17,"PL")</f>
        <v>0</v>
      </c>
      <c r="BT17" s="151">
        <f>OCT!BW17</f>
        <v>8</v>
      </c>
      <c r="BU17" s="151">
        <f>OCT!BX17</f>
        <v>2</v>
      </c>
      <c r="BV17" s="151">
        <f>OCT!BY17</f>
        <v>0</v>
      </c>
      <c r="BW17" s="152">
        <f t="shared" ref="BW17:BY24" si="56">BT17+BQ17</f>
        <v>10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GURUCHARAN SINGH</v>
      </c>
      <c r="AK18" s="492"/>
      <c r="AL18" s="196"/>
      <c r="AM18" s="196" t="s">
        <v>885</v>
      </c>
      <c r="AN18" s="196" t="s">
        <v>885</v>
      </c>
      <c r="AO18" s="196" t="s">
        <v>83</v>
      </c>
      <c r="AP18" s="196"/>
      <c r="AQ18" s="196" t="s">
        <v>885</v>
      </c>
      <c r="AR18" s="196" t="s">
        <v>885</v>
      </c>
      <c r="AS18" s="196"/>
      <c r="AT18" s="196" t="s">
        <v>885</v>
      </c>
      <c r="AU18" s="196" t="s">
        <v>885</v>
      </c>
      <c r="AV18" s="196" t="s">
        <v>885</v>
      </c>
      <c r="AW18" s="196" t="s">
        <v>885</v>
      </c>
      <c r="AX18" s="196" t="s">
        <v>885</v>
      </c>
      <c r="AY18" s="196" t="s">
        <v>885</v>
      </c>
      <c r="AZ18" s="196"/>
      <c r="BA18" s="196" t="s">
        <v>885</v>
      </c>
      <c r="BB18" s="196" t="s">
        <v>885</v>
      </c>
      <c r="BC18" s="196" t="s">
        <v>885</v>
      </c>
      <c r="BD18" s="196" t="s">
        <v>885</v>
      </c>
      <c r="BE18" s="196" t="s">
        <v>885</v>
      </c>
      <c r="BF18" s="196" t="s">
        <v>885</v>
      </c>
      <c r="BG18" s="196"/>
      <c r="BH18" s="196" t="s">
        <v>82</v>
      </c>
      <c r="BI18" s="196" t="s">
        <v>82</v>
      </c>
      <c r="BJ18" s="196" t="s">
        <v>885</v>
      </c>
      <c r="BK18" s="196" t="s">
        <v>885</v>
      </c>
      <c r="BL18" s="196" t="s">
        <v>885</v>
      </c>
      <c r="BM18" s="196" t="s">
        <v>885</v>
      </c>
      <c r="BN18" s="196"/>
      <c r="BO18" s="196" t="s">
        <v>885</v>
      </c>
      <c r="BP18" s="196" t="s">
        <v>885</v>
      </c>
      <c r="BQ18" s="151">
        <f t="shared" si="53"/>
        <v>0</v>
      </c>
      <c r="BR18" s="151">
        <f t="shared" si="54"/>
        <v>2</v>
      </c>
      <c r="BS18" s="151">
        <f t="shared" si="55"/>
        <v>1</v>
      </c>
      <c r="BT18" s="151">
        <f>OCT!BW18</f>
        <v>5</v>
      </c>
      <c r="BU18" s="151">
        <f>OCT!BX18</f>
        <v>13</v>
      </c>
      <c r="BV18" s="151">
        <f>OCT!BY18</f>
        <v>3</v>
      </c>
      <c r="BW18" s="152">
        <f t="shared" si="56"/>
        <v>5</v>
      </c>
      <c r="BX18" s="152">
        <f t="shared" si="56"/>
        <v>15</v>
      </c>
      <c r="BY18" s="153">
        <f t="shared" si="56"/>
        <v>4</v>
      </c>
    </row>
    <row r="19" spans="1:84" x14ac:dyDescent="0.25">
      <c r="A19" s="162" t="s">
        <v>58</v>
      </c>
      <c r="B19" s="606">
        <v>1</v>
      </c>
      <c r="C19" s="607"/>
      <c r="D19" s="607"/>
      <c r="E19" s="608"/>
      <c r="F19" s="495" t="s">
        <v>48</v>
      </c>
      <c r="G19" s="496"/>
      <c r="H19" s="497"/>
      <c r="I19" s="235">
        <v>0</v>
      </c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GURUCHARAN SINGH</v>
      </c>
      <c r="AK19" s="492"/>
      <c r="AL19" s="196"/>
      <c r="AM19" s="196" t="s">
        <v>885</v>
      </c>
      <c r="AN19" s="196" t="s">
        <v>82</v>
      </c>
      <c r="AO19" s="196" t="s">
        <v>885</v>
      </c>
      <c r="AP19" s="196"/>
      <c r="AQ19" s="196" t="s">
        <v>885</v>
      </c>
      <c r="AR19" s="196" t="s">
        <v>885</v>
      </c>
      <c r="AS19" s="196"/>
      <c r="AT19" s="196" t="s">
        <v>885</v>
      </c>
      <c r="AU19" s="196" t="s">
        <v>885</v>
      </c>
      <c r="AV19" s="196" t="s">
        <v>885</v>
      </c>
      <c r="AW19" s="196" t="s">
        <v>885</v>
      </c>
      <c r="AX19" s="196" t="s">
        <v>885</v>
      </c>
      <c r="AY19" s="196" t="s">
        <v>885</v>
      </c>
      <c r="AZ19" s="196"/>
      <c r="BA19" s="196" t="s">
        <v>885</v>
      </c>
      <c r="BB19" s="196" t="s">
        <v>885</v>
      </c>
      <c r="BC19" s="196" t="s">
        <v>885</v>
      </c>
      <c r="BD19" s="196" t="s">
        <v>885</v>
      </c>
      <c r="BE19" s="196" t="s">
        <v>885</v>
      </c>
      <c r="BF19" s="196" t="s">
        <v>885</v>
      </c>
      <c r="BG19" s="196"/>
      <c r="BH19" s="196" t="s">
        <v>885</v>
      </c>
      <c r="BI19" s="196" t="s">
        <v>885</v>
      </c>
      <c r="BJ19" s="196" t="s">
        <v>885</v>
      </c>
      <c r="BK19" s="196" t="s">
        <v>885</v>
      </c>
      <c r="BL19" s="196" t="s">
        <v>885</v>
      </c>
      <c r="BM19" s="196" t="s">
        <v>885</v>
      </c>
      <c r="BN19" s="196"/>
      <c r="BO19" s="196" t="s">
        <v>885</v>
      </c>
      <c r="BP19" s="196" t="s">
        <v>885</v>
      </c>
      <c r="BQ19" s="151">
        <f t="shared" si="53"/>
        <v>0</v>
      </c>
      <c r="BR19" s="151">
        <f t="shared" si="54"/>
        <v>1</v>
      </c>
      <c r="BS19" s="151">
        <f t="shared" si="55"/>
        <v>0</v>
      </c>
      <c r="BT19" s="151">
        <f>OCT!BW19</f>
        <v>0</v>
      </c>
      <c r="BU19" s="151">
        <f>OCT!BX19</f>
        <v>4</v>
      </c>
      <c r="BV19" s="151">
        <f>OCT!BY19</f>
        <v>0</v>
      </c>
      <c r="BW19" s="152">
        <f t="shared" si="56"/>
        <v>0</v>
      </c>
      <c r="BX19" s="152">
        <f t="shared" si="56"/>
        <v>5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GURUCHARAN SINGH</v>
      </c>
      <c r="AK20" s="492"/>
      <c r="AL20" s="196"/>
      <c r="AM20" s="196" t="s">
        <v>885</v>
      </c>
      <c r="AN20" s="196" t="s">
        <v>885</v>
      </c>
      <c r="AO20" s="196" t="s">
        <v>885</v>
      </c>
      <c r="AP20" s="196"/>
      <c r="AQ20" s="196" t="s">
        <v>885</v>
      </c>
      <c r="AR20" s="196" t="s">
        <v>885</v>
      </c>
      <c r="AS20" s="196"/>
      <c r="AT20" s="196" t="s">
        <v>885</v>
      </c>
      <c r="AU20" s="196" t="s">
        <v>885</v>
      </c>
      <c r="AV20" s="196" t="s">
        <v>885</v>
      </c>
      <c r="AW20" s="196" t="s">
        <v>885</v>
      </c>
      <c r="AX20" s="196" t="s">
        <v>885</v>
      </c>
      <c r="AY20" s="196" t="s">
        <v>885</v>
      </c>
      <c r="AZ20" s="196"/>
      <c r="BA20" s="196" t="s">
        <v>885</v>
      </c>
      <c r="BB20" s="196" t="s">
        <v>885</v>
      </c>
      <c r="BC20" s="196" t="s">
        <v>885</v>
      </c>
      <c r="BD20" s="196" t="s">
        <v>885</v>
      </c>
      <c r="BE20" s="196" t="s">
        <v>885</v>
      </c>
      <c r="BF20" s="196" t="s">
        <v>885</v>
      </c>
      <c r="BG20" s="196"/>
      <c r="BH20" s="196" t="s">
        <v>885</v>
      </c>
      <c r="BI20" s="196" t="s">
        <v>885</v>
      </c>
      <c r="BJ20" s="196" t="s">
        <v>885</v>
      </c>
      <c r="BK20" s="196" t="s">
        <v>885</v>
      </c>
      <c r="BL20" s="196" t="s">
        <v>885</v>
      </c>
      <c r="BM20" s="196" t="s">
        <v>885</v>
      </c>
      <c r="BN20" s="196"/>
      <c r="BO20" s="196" t="s">
        <v>885</v>
      </c>
      <c r="BP20" s="196" t="s">
        <v>885</v>
      </c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OCT!BW20</f>
        <v>0</v>
      </c>
      <c r="BU20" s="151">
        <f>OCT!BX20</f>
        <v>0</v>
      </c>
      <c r="BV20" s="151">
        <f>OCT!BY20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GURUCHARAN SINGH</v>
      </c>
      <c r="AK21" s="492"/>
      <c r="AL21" s="196"/>
      <c r="AM21" s="196" t="s">
        <v>885</v>
      </c>
      <c r="AN21" s="196" t="s">
        <v>885</v>
      </c>
      <c r="AO21" s="196" t="s">
        <v>885</v>
      </c>
      <c r="AP21" s="196"/>
      <c r="AQ21" s="196" t="s">
        <v>885</v>
      </c>
      <c r="AR21" s="196" t="s">
        <v>885</v>
      </c>
      <c r="AS21" s="196"/>
      <c r="AT21" s="196" t="s">
        <v>885</v>
      </c>
      <c r="AU21" s="196" t="s">
        <v>885</v>
      </c>
      <c r="AV21" s="196" t="s">
        <v>885</v>
      </c>
      <c r="AW21" s="196" t="s">
        <v>885</v>
      </c>
      <c r="AX21" s="196" t="s">
        <v>885</v>
      </c>
      <c r="AY21" s="196" t="s">
        <v>885</v>
      </c>
      <c r="AZ21" s="196"/>
      <c r="BA21" s="196" t="s">
        <v>885</v>
      </c>
      <c r="BB21" s="196" t="s">
        <v>885</v>
      </c>
      <c r="BC21" s="196" t="s">
        <v>885</v>
      </c>
      <c r="BD21" s="196" t="s">
        <v>885</v>
      </c>
      <c r="BE21" s="196" t="s">
        <v>885</v>
      </c>
      <c r="BF21" s="196" t="s">
        <v>885</v>
      </c>
      <c r="BG21" s="196"/>
      <c r="BH21" s="196" t="s">
        <v>885</v>
      </c>
      <c r="BI21" s="196" t="s">
        <v>885</v>
      </c>
      <c r="BJ21" s="196" t="s">
        <v>885</v>
      </c>
      <c r="BK21" s="196" t="s">
        <v>885</v>
      </c>
      <c r="BL21" s="196" t="s">
        <v>885</v>
      </c>
      <c r="BM21" s="196" t="s">
        <v>885</v>
      </c>
      <c r="BN21" s="196"/>
      <c r="BO21" s="196" t="s">
        <v>885</v>
      </c>
      <c r="BP21" s="196" t="s">
        <v>885</v>
      </c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OCT!BW21</f>
        <v>0</v>
      </c>
      <c r="BU21" s="151">
        <f>OCT!BX21</f>
        <v>0</v>
      </c>
      <c r="BV21" s="151">
        <f>OCT!BY21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GURUCHARAN SINGH</v>
      </c>
      <c r="AK22" s="492"/>
      <c r="AL22" s="196"/>
      <c r="AM22" s="196" t="s">
        <v>885</v>
      </c>
      <c r="AN22" s="196" t="s">
        <v>885</v>
      </c>
      <c r="AO22" s="196" t="s">
        <v>885</v>
      </c>
      <c r="AP22" s="196"/>
      <c r="AQ22" s="196" t="s">
        <v>885</v>
      </c>
      <c r="AR22" s="196" t="s">
        <v>885</v>
      </c>
      <c r="AS22" s="196"/>
      <c r="AT22" s="196" t="s">
        <v>885</v>
      </c>
      <c r="AU22" s="196" t="s">
        <v>885</v>
      </c>
      <c r="AV22" s="196" t="s">
        <v>885</v>
      </c>
      <c r="AW22" s="196" t="s">
        <v>885</v>
      </c>
      <c r="AX22" s="196" t="s">
        <v>885</v>
      </c>
      <c r="AY22" s="196" t="s">
        <v>885</v>
      </c>
      <c r="AZ22" s="196"/>
      <c r="BA22" s="196" t="s">
        <v>885</v>
      </c>
      <c r="BB22" s="196" t="s">
        <v>885</v>
      </c>
      <c r="BC22" s="196" t="s">
        <v>885</v>
      </c>
      <c r="BD22" s="196" t="s">
        <v>885</v>
      </c>
      <c r="BE22" s="196" t="s">
        <v>83</v>
      </c>
      <c r="BF22" s="196" t="s">
        <v>885</v>
      </c>
      <c r="BG22" s="196"/>
      <c r="BH22" s="196" t="s">
        <v>885</v>
      </c>
      <c r="BI22" s="196" t="s">
        <v>885</v>
      </c>
      <c r="BJ22" s="196" t="s">
        <v>885</v>
      </c>
      <c r="BK22" s="196" t="s">
        <v>885</v>
      </c>
      <c r="BL22" s="196" t="s">
        <v>885</v>
      </c>
      <c r="BM22" s="196" t="s">
        <v>885</v>
      </c>
      <c r="BN22" s="196"/>
      <c r="BO22" s="196" t="s">
        <v>885</v>
      </c>
      <c r="BP22" s="196" t="s">
        <v>885</v>
      </c>
      <c r="BQ22" s="151">
        <f t="shared" si="53"/>
        <v>0</v>
      </c>
      <c r="BR22" s="151">
        <f t="shared" si="54"/>
        <v>0</v>
      </c>
      <c r="BS22" s="151">
        <f t="shared" si="55"/>
        <v>1</v>
      </c>
      <c r="BT22" s="151">
        <f>OCT!BW22</f>
        <v>0</v>
      </c>
      <c r="BU22" s="151">
        <f>OCT!BX22</f>
        <v>0</v>
      </c>
      <c r="BV22" s="151">
        <f>OCT!BY22</f>
        <v>4</v>
      </c>
      <c r="BW22" s="152">
        <f t="shared" si="56"/>
        <v>0</v>
      </c>
      <c r="BX22" s="152">
        <f t="shared" si="56"/>
        <v>0</v>
      </c>
      <c r="BY22" s="153">
        <f t="shared" si="56"/>
        <v>5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/>
      <c r="AM23" s="196" t="s">
        <v>885</v>
      </c>
      <c r="AN23" s="196" t="s">
        <v>885</v>
      </c>
      <c r="AO23" s="196" t="s">
        <v>885</v>
      </c>
      <c r="AP23" s="196"/>
      <c r="AQ23" s="196" t="s">
        <v>885</v>
      </c>
      <c r="AR23" s="196" t="s">
        <v>885</v>
      </c>
      <c r="AS23" s="196"/>
      <c r="AT23" s="196" t="s">
        <v>885</v>
      </c>
      <c r="AU23" s="196" t="s">
        <v>885</v>
      </c>
      <c r="AV23" s="196" t="s">
        <v>885</v>
      </c>
      <c r="AW23" s="196" t="s">
        <v>885</v>
      </c>
      <c r="AX23" s="196" t="s">
        <v>885</v>
      </c>
      <c r="AY23" s="196" t="s">
        <v>885</v>
      </c>
      <c r="AZ23" s="196"/>
      <c r="BA23" s="196" t="s">
        <v>885</v>
      </c>
      <c r="BB23" s="196" t="s">
        <v>885</v>
      </c>
      <c r="BC23" s="196" t="s">
        <v>885</v>
      </c>
      <c r="BD23" s="196" t="s">
        <v>885</v>
      </c>
      <c r="BE23" s="196" t="s">
        <v>885</v>
      </c>
      <c r="BF23" s="196" t="s">
        <v>885</v>
      </c>
      <c r="BG23" s="196"/>
      <c r="BH23" s="196" t="s">
        <v>885</v>
      </c>
      <c r="BI23" s="196" t="s">
        <v>885</v>
      </c>
      <c r="BJ23" s="196" t="s">
        <v>885</v>
      </c>
      <c r="BK23" s="196" t="s">
        <v>885</v>
      </c>
      <c r="BL23" s="196" t="s">
        <v>885</v>
      </c>
      <c r="BM23" s="196" t="s">
        <v>885</v>
      </c>
      <c r="BN23" s="196"/>
      <c r="BO23" s="196" t="s">
        <v>885</v>
      </c>
      <c r="BP23" s="196" t="s">
        <v>885</v>
      </c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OCT!BW23</f>
        <v>0</v>
      </c>
      <c r="BU23" s="151">
        <f>OCT!BX23</f>
        <v>0</v>
      </c>
      <c r="BV23" s="151">
        <f>OCT!BY23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OCT!B28</f>
        <v>7000</v>
      </c>
      <c r="C24" s="528"/>
      <c r="D24" s="527">
        <f>OCT!D28</f>
        <v>996</v>
      </c>
      <c r="E24" s="528"/>
      <c r="F24" s="527">
        <f>OCT!F28</f>
        <v>100</v>
      </c>
      <c r="G24" s="528"/>
      <c r="H24" s="132">
        <f>OCT!H28</f>
        <v>1000</v>
      </c>
      <c r="I24" s="527">
        <f>OCT!I28</f>
        <v>3000</v>
      </c>
      <c r="J24" s="528"/>
      <c r="K24" s="527">
        <f>OCT!K28</f>
        <v>1000</v>
      </c>
      <c r="L24" s="528"/>
      <c r="M24" s="527">
        <f>OCT!M28</f>
        <v>-1000</v>
      </c>
      <c r="N24" s="528"/>
      <c r="O24" s="132">
        <f>OCT!O28</f>
        <v>2800</v>
      </c>
      <c r="P24" s="132">
        <f>OCT!P28</f>
        <v>2500</v>
      </c>
      <c r="Q24" s="132">
        <f>OCT!Q28</f>
        <v>1009</v>
      </c>
      <c r="R24" s="523">
        <f>OCT!R28</f>
        <v>3000</v>
      </c>
      <c r="S24" s="523"/>
      <c r="T24" s="523">
        <f>OCT!T28</f>
        <v>3000</v>
      </c>
      <c r="U24" s="523"/>
      <c r="V24" s="577">
        <f>B24+D24+F24+H24+I24+K24+M24+O24+P24+Q24+R24+T24</f>
        <v>24405</v>
      </c>
      <c r="W24" s="578"/>
      <c r="X24" s="579"/>
      <c r="Y24" s="527">
        <f>OCT!Y28</f>
        <v>-30</v>
      </c>
      <c r="Z24" s="528"/>
      <c r="AA24" s="527">
        <f>OCT!AA28</f>
        <v>1000</v>
      </c>
      <c r="AB24" s="528"/>
      <c r="AC24" s="527">
        <f>OCT!AC28</f>
        <v>3800</v>
      </c>
      <c r="AD24" s="528"/>
      <c r="AE24" s="527">
        <f>OCT!AE28</f>
        <v>904</v>
      </c>
      <c r="AF24" s="528"/>
      <c r="AG24" s="527">
        <f>OCT!AG28</f>
        <v>17000</v>
      </c>
      <c r="AH24" s="528"/>
      <c r="AI24" s="150">
        <v>9</v>
      </c>
      <c r="AJ24" s="491" t="str">
        <f t="shared" si="52"/>
        <v>GURUCHARAN SINGH</v>
      </c>
      <c r="AK24" s="492"/>
      <c r="AL24" s="196"/>
      <c r="AM24" s="196" t="s">
        <v>885</v>
      </c>
      <c r="AN24" s="196" t="s">
        <v>885</v>
      </c>
      <c r="AO24" s="196" t="s">
        <v>885</v>
      </c>
      <c r="AP24" s="196"/>
      <c r="AQ24" s="196" t="s">
        <v>885</v>
      </c>
      <c r="AR24" s="196" t="s">
        <v>885</v>
      </c>
      <c r="AS24" s="196"/>
      <c r="AT24" s="196" t="s">
        <v>885</v>
      </c>
      <c r="AU24" s="196" t="s">
        <v>885</v>
      </c>
      <c r="AV24" s="196" t="s">
        <v>885</v>
      </c>
      <c r="AW24" s="196" t="s">
        <v>885</v>
      </c>
      <c r="AX24" s="196" t="s">
        <v>885</v>
      </c>
      <c r="AY24" s="196" t="s">
        <v>885</v>
      </c>
      <c r="AZ24" s="196"/>
      <c r="BA24" s="196" t="s">
        <v>885</v>
      </c>
      <c r="BB24" s="196" t="s">
        <v>885</v>
      </c>
      <c r="BC24" s="196" t="s">
        <v>885</v>
      </c>
      <c r="BD24" s="196" t="s">
        <v>885</v>
      </c>
      <c r="BE24" s="196" t="s">
        <v>885</v>
      </c>
      <c r="BF24" s="196" t="s">
        <v>885</v>
      </c>
      <c r="BG24" s="196"/>
      <c r="BH24" s="196" t="s">
        <v>885</v>
      </c>
      <c r="BI24" s="196" t="s">
        <v>885</v>
      </c>
      <c r="BJ24" s="196" t="s">
        <v>885</v>
      </c>
      <c r="BK24" s="196" t="s">
        <v>885</v>
      </c>
      <c r="BL24" s="196" t="s">
        <v>885</v>
      </c>
      <c r="BM24" s="196" t="s">
        <v>885</v>
      </c>
      <c r="BN24" s="196"/>
      <c r="BO24" s="196" t="s">
        <v>885</v>
      </c>
      <c r="BP24" s="196" t="s">
        <v>885</v>
      </c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OCT!BW24</f>
        <v>0</v>
      </c>
      <c r="BU24" s="151">
        <f>OCT!BX24</f>
        <v>0</v>
      </c>
      <c r="BV24" s="151">
        <f>OCT!BY24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9000</v>
      </c>
      <c r="C26" s="579"/>
      <c r="D26" s="577">
        <f t="shared" ref="D26:N26" si="58">D24+D25</f>
        <v>1996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4000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4000</v>
      </c>
      <c r="N26" s="579">
        <f t="shared" si="58"/>
        <v>0</v>
      </c>
      <c r="O26" s="133">
        <f>SUM(O24:O25)</f>
        <v>3300</v>
      </c>
      <c r="P26" s="133">
        <f>SUM(P24:P25)</f>
        <v>3000</v>
      </c>
      <c r="Q26" s="133">
        <f>SUM(Q24:Q25)</f>
        <v>1012</v>
      </c>
      <c r="R26" s="493">
        <f>SUM(R24:R25)</f>
        <v>4000</v>
      </c>
      <c r="S26" s="494"/>
      <c r="T26" s="493">
        <f>SUM(T24:T25)</f>
        <v>4000</v>
      </c>
      <c r="U26" s="494"/>
      <c r="V26" s="577">
        <f t="shared" si="57"/>
        <v>38508</v>
      </c>
      <c r="W26" s="578"/>
      <c r="X26" s="579"/>
      <c r="Y26" s="493">
        <f>SUM(Y24:Y25)</f>
        <v>-20</v>
      </c>
      <c r="Z26" s="494"/>
      <c r="AA26" s="493">
        <f>SUM(AA24:AA25)</f>
        <v>2000</v>
      </c>
      <c r="AB26" s="494"/>
      <c r="AC26" s="493">
        <f>SUM(AC24:AC25)</f>
        <v>4800</v>
      </c>
      <c r="AD26" s="494"/>
      <c r="AE26" s="493">
        <f>SUM(AE24:AE25)</f>
        <v>1404</v>
      </c>
      <c r="AF26" s="494"/>
      <c r="AG26" s="493">
        <f>SUM(AG24:AG25)</f>
        <v>22000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597"/>
      <c r="BM26" s="590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8000</v>
      </c>
      <c r="C28" s="489"/>
      <c r="D28" s="488">
        <f t="shared" ref="D28:M28" si="59">D26-D27</f>
        <v>995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3500</v>
      </c>
      <c r="J28" s="489"/>
      <c r="K28" s="488">
        <f t="shared" si="59"/>
        <v>1000</v>
      </c>
      <c r="L28" s="489"/>
      <c r="M28" s="488">
        <f t="shared" si="59"/>
        <v>-5000</v>
      </c>
      <c r="N28" s="489"/>
      <c r="O28" s="179">
        <f>O26-O27</f>
        <v>2500</v>
      </c>
      <c r="P28" s="179">
        <f>P26-P27</f>
        <v>3000</v>
      </c>
      <c r="Q28" s="180">
        <f>Q26-Q27</f>
        <v>512</v>
      </c>
      <c r="R28" s="488">
        <f>R26-R27</f>
        <v>3500</v>
      </c>
      <c r="S28" s="489"/>
      <c r="T28" s="488">
        <f>T26-T27</f>
        <v>3500</v>
      </c>
      <c r="U28" s="489"/>
      <c r="V28" s="488">
        <f>V26-V27</f>
        <v>22607</v>
      </c>
      <c r="W28" s="600"/>
      <c r="X28" s="489"/>
      <c r="Y28" s="488">
        <f>Y26-Y27</f>
        <v>-40</v>
      </c>
      <c r="Z28" s="489"/>
      <c r="AA28" s="488">
        <f>AA26-AA27</f>
        <v>1000</v>
      </c>
      <c r="AB28" s="489"/>
      <c r="AC28" s="488">
        <f>AC26-AC27</f>
        <v>4500</v>
      </c>
      <c r="AD28" s="489"/>
      <c r="AE28" s="488">
        <f>AE26-AE27</f>
        <v>1005</v>
      </c>
      <c r="AF28" s="489"/>
      <c r="AG28" s="488">
        <f>AG26-AG27</f>
        <v>20000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191" priority="24" operator="containsText" text="Sun">
      <formula>NOT(ISERROR(SEARCH("Sun",AL14)))</formula>
    </cfRule>
  </conditionalFormatting>
  <conditionalFormatting sqref="AL15:BP15">
    <cfRule type="expression" dxfId="190" priority="21">
      <formula>AL$14="Sun"</formula>
    </cfRule>
    <cfRule type="expression" dxfId="189" priority="22">
      <formula>$AL14="Sun"</formula>
    </cfRule>
    <cfRule type="expression" dxfId="188" priority="23">
      <formula>"$AF14=""Sun"""</formula>
    </cfRule>
  </conditionalFormatting>
  <conditionalFormatting sqref="AL16:BP24">
    <cfRule type="expression" dxfId="187" priority="18">
      <formula>AL$14="Sun"</formula>
    </cfRule>
    <cfRule type="expression" dxfId="186" priority="19">
      <formula>$AL15="Sun"</formula>
    </cfRule>
    <cfRule type="expression" dxfId="185" priority="20">
      <formula>"$AF14=""Sun"""</formula>
    </cfRule>
  </conditionalFormatting>
  <conditionalFormatting sqref="AL16:BP24">
    <cfRule type="containsText" dxfId="184" priority="15" operator="containsText" text="ML">
      <formula>NOT(ISERROR(SEARCH("ML",AL16)))</formula>
    </cfRule>
    <cfRule type="containsText" dxfId="183" priority="16" operator="containsText" text="PL">
      <formula>NOT(ISERROR(SEARCH("PL",AL16)))</formula>
    </cfRule>
    <cfRule type="containsText" dxfId="182" priority="17" operator="containsText" text="CL">
      <formula>NOT(ISERROR(SEARCH("CL",AL16)))</formula>
    </cfRule>
  </conditionalFormatting>
  <conditionalFormatting sqref="AL16:BN24">
    <cfRule type="containsText" dxfId="181" priority="13" operator="containsText" text="AB">
      <formula>NOT(ISERROR(SEARCH("AB",AL16)))</formula>
    </cfRule>
    <cfRule type="containsText" dxfId="180" priority="14" operator="containsText" text="EO">
      <formula>NOT(ISERROR(SEARCH("EO",AL16)))</formula>
    </cfRule>
  </conditionalFormatting>
  <conditionalFormatting sqref="BW16:BW24">
    <cfRule type="cellIs" dxfId="179" priority="12" operator="greaterThan">
      <formula>15</formula>
    </cfRule>
  </conditionalFormatting>
  <conditionalFormatting sqref="AJ4:AK12">
    <cfRule type="duplicateValues" dxfId="178" priority="11"/>
  </conditionalFormatting>
  <conditionalFormatting sqref="BQ16:BQ24 BT16:BT24 BW16:BW24">
    <cfRule type="cellIs" dxfId="177" priority="10" operator="greaterThan">
      <formula>15</formula>
    </cfRule>
  </conditionalFormatting>
  <conditionalFormatting sqref="AJ4:AJ12">
    <cfRule type="duplicateValues" dxfId="176" priority="9"/>
  </conditionalFormatting>
  <conditionalFormatting sqref="AJ4:AJ12">
    <cfRule type="duplicateValues" dxfId="175" priority="8"/>
  </conditionalFormatting>
  <conditionalFormatting sqref="AJ4:AJ12">
    <cfRule type="duplicateValues" dxfId="174" priority="7"/>
  </conditionalFormatting>
  <conditionalFormatting sqref="AJ4:AJ12">
    <cfRule type="duplicateValues" dxfId="173" priority="6"/>
  </conditionalFormatting>
  <conditionalFormatting sqref="AJ4:AK12">
    <cfRule type="duplicateValues" dxfId="172" priority="5"/>
  </conditionalFormatting>
  <conditionalFormatting sqref="AJ4:AK12">
    <cfRule type="duplicateValues" dxfId="171" priority="4"/>
  </conditionalFormatting>
  <conditionalFormatting sqref="AJ4:AK12">
    <cfRule type="duplicateValues" dxfId="170" priority="3"/>
  </conditionalFormatting>
  <conditionalFormatting sqref="AJ4:AK12">
    <cfRule type="duplicateValues" dxfId="169" priority="2"/>
  </conditionalFormatting>
  <conditionalFormatting sqref="AJ4:AK12">
    <cfRule type="duplicateValues" dxfId="168" priority="1"/>
  </conditionalFormatting>
  <dataValidations count="7">
    <dataValidation type="list" allowBlank="1" showInputMessage="1" showErrorMessage="1" sqref="BN30:BW30" xr:uid="{00000000-0002-0000-0900-000000000000}">
      <formula1>$CF$2:$CG$2</formula1>
    </dataValidation>
    <dataValidation type="list" allowBlank="1" showInputMessage="1" showErrorMessage="1" sqref="BC30:BD30" xr:uid="{00000000-0002-0000-0900-000001000000}">
      <formula1>"कच्ची,पक्की"</formula1>
    </dataValidation>
    <dataValidation type="list" allowBlank="1" showInputMessage="1" showErrorMessage="1" sqref="AZ30:BB30" xr:uid="{00000000-0002-0000-0900-000002000000}">
      <formula1>"अधूरी,पूर्ण"</formula1>
    </dataValidation>
    <dataValidation type="list" allowBlank="1" showInputMessage="1" showErrorMessage="1" sqref="AW30:AY30" xr:uid="{00000000-0002-0000-0900-000003000000}">
      <formula1>"है ,नहीं"</formula1>
    </dataValidation>
    <dataValidation type="list" allowBlank="1" showInputMessage="1" showErrorMessage="1" sqref="AH4" xr:uid="{00000000-0002-0000-0900-000004000000}">
      <formula1>"2020,2021"</formula1>
    </dataValidation>
    <dataValidation type="list" allowBlank="1" showInputMessage="1" showErrorMessage="1" sqref="AL16:BP24" xr:uid="{00000000-0002-0000-0900-000005000000}">
      <formula1>"P,CL,ML,PL,A,T,OD,GH,-"</formula1>
    </dataValidation>
    <dataValidation type="list" allowBlank="1" showInputMessage="1" showErrorMessage="1" error="SELECT FROM DROP DOWN" sqref="AJ4:AK12" xr:uid="{00000000-0002-0000-09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7000000}">
          <x14:formula1>
            <xm:f>MASTER!$B$9:$B$18</xm:f>
          </x14:formula1>
          <xm:sqref>AJ4:AJ12</xm:sqref>
        </x14:dataValidation>
        <x14:dataValidation type="list" allowBlank="1" showInputMessage="1" showErrorMessage="1" xr:uid="{00000000-0002-0000-0900-000008000000}">
          <x14:formula1>
            <xm:f>MASTER!$C$35:$C$45</xm:f>
          </x14:formula1>
          <xm:sqref>B22:U23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CI36"/>
  <sheetViews>
    <sheetView showGridLines="0" workbookViewId="0">
      <selection activeCell="B3" activeCellId="1" sqref="AB3:AG3 B3:C3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8.7109375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"&amp;2020</f>
        <v>DEC 2020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942</v>
      </c>
      <c r="AK5" s="467"/>
      <c r="AL5" s="529" t="str">
        <f t="shared" si="0"/>
        <v>मूल</v>
      </c>
      <c r="AM5" s="529"/>
      <c r="AN5" s="528"/>
      <c r="AO5" s="527" t="str">
        <f t="shared" si="1"/>
        <v>अध्यापक L-1</v>
      </c>
      <c r="AP5" s="528"/>
      <c r="AQ5" s="527" t="str">
        <f t="shared" si="2"/>
        <v>SRI</v>
      </c>
      <c r="AR5" s="529"/>
      <c r="AS5" s="528"/>
      <c r="AT5" s="523" t="str">
        <f t="shared" si="3"/>
        <v>GEN</v>
      </c>
      <c r="AU5" s="523" t="str">
        <f t="shared" si="4"/>
        <v>SRI</v>
      </c>
      <c r="AV5" s="525">
        <f t="shared" si="5"/>
        <v>31635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2011</v>
      </c>
      <c r="BB5" s="523" t="str">
        <f t="shared" si="9"/>
        <v>SRI</v>
      </c>
      <c r="BC5" s="523" t="str">
        <f t="shared" si="10"/>
        <v>HISTORY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2012</v>
      </c>
      <c r="BH5" s="524" t="str">
        <f t="shared" si="15"/>
        <v>SRI</v>
      </c>
      <c r="BI5" s="525">
        <f t="shared" si="16"/>
        <v>43328</v>
      </c>
      <c r="BJ5" s="526" t="str">
        <f t="shared" si="17"/>
        <v>SRI</v>
      </c>
      <c r="BK5" s="525">
        <f t="shared" si="18"/>
        <v>43328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2</v>
      </c>
      <c r="BP5" s="523" t="str">
        <f t="shared" si="23"/>
        <v>SRI</v>
      </c>
      <c r="BQ5" s="523" t="str">
        <f t="shared" si="24"/>
        <v>01234567892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888888888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983</v>
      </c>
      <c r="AK6" s="467"/>
      <c r="AL6" s="529" t="str">
        <f t="shared" si="0"/>
        <v/>
      </c>
      <c r="AM6" s="529"/>
      <c r="AN6" s="528"/>
      <c r="AO6" s="527" t="str">
        <f t="shared" si="1"/>
        <v/>
      </c>
      <c r="AP6" s="528"/>
      <c r="AQ6" s="527" t="str">
        <f t="shared" si="2"/>
        <v/>
      </c>
      <c r="AR6" s="529"/>
      <c r="AS6" s="528"/>
      <c r="AT6" s="523" t="str">
        <f t="shared" si="3"/>
        <v/>
      </c>
      <c r="AU6" s="523" t="e">
        <f t="shared" si="4"/>
        <v>#N/A</v>
      </c>
      <c r="AV6" s="525" t="str">
        <f t="shared" si="5"/>
        <v/>
      </c>
      <c r="AW6" s="526"/>
      <c r="AX6" s="531"/>
      <c r="AY6" s="523" t="str">
        <f t="shared" si="6"/>
        <v/>
      </c>
      <c r="AZ6" s="523" t="e">
        <f t="shared" si="7"/>
        <v>#N/A</v>
      </c>
      <c r="BA6" s="523" t="str">
        <f t="shared" si="8"/>
        <v/>
      </c>
      <c r="BB6" s="523" t="e">
        <f t="shared" si="9"/>
        <v>#N/A</v>
      </c>
      <c r="BC6" s="523" t="str">
        <f t="shared" si="10"/>
        <v/>
      </c>
      <c r="BD6" s="523" t="e">
        <f t="shared" si="11"/>
        <v>#N/A</v>
      </c>
      <c r="BE6" s="523" t="str">
        <f t="shared" si="12"/>
        <v/>
      </c>
      <c r="BF6" s="523" t="e">
        <f t="shared" si="13"/>
        <v>#N/A</v>
      </c>
      <c r="BG6" s="524" t="str">
        <f t="shared" si="14"/>
        <v/>
      </c>
      <c r="BH6" s="524" t="e">
        <f t="shared" si="15"/>
        <v>#N/A</v>
      </c>
      <c r="BI6" s="525" t="str">
        <f t="shared" si="16"/>
        <v/>
      </c>
      <c r="BJ6" s="526" t="e">
        <f t="shared" si="17"/>
        <v>#N/A</v>
      </c>
      <c r="BK6" s="525" t="str">
        <f t="shared" si="18"/>
        <v/>
      </c>
      <c r="BL6" s="531" t="e">
        <f t="shared" si="19"/>
        <v>#N/A</v>
      </c>
      <c r="BM6" s="525" t="str">
        <f t="shared" si="20"/>
        <v/>
      </c>
      <c r="BN6" s="526" t="e">
        <f t="shared" si="21"/>
        <v>#N/A</v>
      </c>
      <c r="BO6" s="523" t="str">
        <f t="shared" si="22"/>
        <v/>
      </c>
      <c r="BP6" s="523" t="e">
        <f t="shared" si="23"/>
        <v>#N/A</v>
      </c>
      <c r="BQ6" s="523" t="str">
        <f t="shared" si="24"/>
        <v/>
      </c>
      <c r="BR6" s="523" t="e">
        <f t="shared" si="25"/>
        <v>#N/A</v>
      </c>
      <c r="BS6" s="523" t="e">
        <f t="shared" si="25"/>
        <v>#N/A</v>
      </c>
      <c r="BT6" s="523" t="e">
        <f t="shared" si="25"/>
        <v>#N/A</v>
      </c>
      <c r="BU6" s="523" t="e">
        <f t="shared" si="25"/>
        <v>#N/A</v>
      </c>
      <c r="BV6" s="523" t="str">
        <f t="shared" si="26"/>
        <v/>
      </c>
      <c r="BW6" s="523" t="e">
        <f t="shared" si="27"/>
        <v>#N/A</v>
      </c>
      <c r="BX6" s="523" t="e">
        <f t="shared" si="27"/>
        <v>#N/A</v>
      </c>
      <c r="BY6" s="532" t="e">
        <f t="shared" si="27"/>
        <v>#N/A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983</v>
      </c>
      <c r="AK7" s="467"/>
      <c r="AL7" s="529" t="str">
        <f t="shared" si="0"/>
        <v/>
      </c>
      <c r="AM7" s="529"/>
      <c r="AN7" s="528"/>
      <c r="AO7" s="527" t="str">
        <f t="shared" si="1"/>
        <v/>
      </c>
      <c r="AP7" s="528"/>
      <c r="AQ7" s="527" t="str">
        <f t="shared" si="2"/>
        <v/>
      </c>
      <c r="AR7" s="529"/>
      <c r="AS7" s="528"/>
      <c r="AT7" s="523" t="str">
        <f t="shared" si="3"/>
        <v/>
      </c>
      <c r="AU7" s="523" t="e">
        <f t="shared" si="4"/>
        <v>#N/A</v>
      </c>
      <c r="AV7" s="525" t="str">
        <f t="shared" si="5"/>
        <v/>
      </c>
      <c r="AW7" s="526"/>
      <c r="AX7" s="531"/>
      <c r="AY7" s="523" t="str">
        <f t="shared" si="6"/>
        <v/>
      </c>
      <c r="AZ7" s="523" t="e">
        <f t="shared" si="7"/>
        <v>#N/A</v>
      </c>
      <c r="BA7" s="523" t="str">
        <f t="shared" si="8"/>
        <v/>
      </c>
      <c r="BB7" s="523" t="e">
        <f t="shared" si="9"/>
        <v>#N/A</v>
      </c>
      <c r="BC7" s="523" t="str">
        <f t="shared" si="10"/>
        <v/>
      </c>
      <c r="BD7" s="523" t="e">
        <f t="shared" si="11"/>
        <v>#N/A</v>
      </c>
      <c r="BE7" s="523" t="str">
        <f t="shared" si="12"/>
        <v/>
      </c>
      <c r="BF7" s="523" t="e">
        <f t="shared" si="13"/>
        <v>#N/A</v>
      </c>
      <c r="BG7" s="524" t="str">
        <f t="shared" si="14"/>
        <v/>
      </c>
      <c r="BH7" s="524" t="e">
        <f t="shared" si="15"/>
        <v>#N/A</v>
      </c>
      <c r="BI7" s="525" t="str">
        <f t="shared" si="16"/>
        <v/>
      </c>
      <c r="BJ7" s="526" t="e">
        <f t="shared" si="17"/>
        <v>#N/A</v>
      </c>
      <c r="BK7" s="525" t="str">
        <f t="shared" si="18"/>
        <v/>
      </c>
      <c r="BL7" s="531" t="e">
        <f t="shared" si="19"/>
        <v>#N/A</v>
      </c>
      <c r="BM7" s="525" t="str">
        <f t="shared" si="20"/>
        <v/>
      </c>
      <c r="BN7" s="526" t="e">
        <f t="shared" si="21"/>
        <v>#N/A</v>
      </c>
      <c r="BO7" s="523" t="str">
        <f t="shared" si="22"/>
        <v/>
      </c>
      <c r="BP7" s="523" t="e">
        <f t="shared" si="23"/>
        <v>#N/A</v>
      </c>
      <c r="BQ7" s="523" t="str">
        <f t="shared" si="24"/>
        <v/>
      </c>
      <c r="BR7" s="523" t="e">
        <f t="shared" si="25"/>
        <v>#N/A</v>
      </c>
      <c r="BS7" s="523" t="e">
        <f t="shared" si="25"/>
        <v>#N/A</v>
      </c>
      <c r="BT7" s="523" t="e">
        <f t="shared" si="25"/>
        <v>#N/A</v>
      </c>
      <c r="BU7" s="523" t="e">
        <f t="shared" si="25"/>
        <v>#N/A</v>
      </c>
      <c r="BV7" s="523" t="str">
        <f t="shared" si="26"/>
        <v/>
      </c>
      <c r="BW7" s="523" t="e">
        <f t="shared" si="27"/>
        <v>#N/A</v>
      </c>
      <c r="BX7" s="523" t="e">
        <f t="shared" si="27"/>
        <v>#N/A</v>
      </c>
      <c r="BY7" s="532" t="e">
        <f t="shared" si="27"/>
        <v>#N/A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983</v>
      </c>
      <c r="AK8" s="467"/>
      <c r="AL8" s="529" t="str">
        <f t="shared" si="0"/>
        <v/>
      </c>
      <c r="AM8" s="529"/>
      <c r="AN8" s="528"/>
      <c r="AO8" s="527" t="str">
        <f t="shared" si="1"/>
        <v/>
      </c>
      <c r="AP8" s="528"/>
      <c r="AQ8" s="527" t="str">
        <f t="shared" si="2"/>
        <v/>
      </c>
      <c r="AR8" s="529"/>
      <c r="AS8" s="528"/>
      <c r="AT8" s="523" t="str">
        <f t="shared" si="3"/>
        <v/>
      </c>
      <c r="AU8" s="523" t="e">
        <f t="shared" si="4"/>
        <v>#N/A</v>
      </c>
      <c r="AV8" s="525" t="str">
        <f t="shared" si="5"/>
        <v/>
      </c>
      <c r="AW8" s="526"/>
      <c r="AX8" s="531"/>
      <c r="AY8" s="523" t="str">
        <f t="shared" si="6"/>
        <v/>
      </c>
      <c r="AZ8" s="523" t="e">
        <f t="shared" si="7"/>
        <v>#N/A</v>
      </c>
      <c r="BA8" s="523" t="str">
        <f t="shared" si="8"/>
        <v/>
      </c>
      <c r="BB8" s="523" t="e">
        <f t="shared" si="9"/>
        <v>#N/A</v>
      </c>
      <c r="BC8" s="523" t="str">
        <f t="shared" si="10"/>
        <v/>
      </c>
      <c r="BD8" s="523" t="e">
        <f t="shared" si="11"/>
        <v>#N/A</v>
      </c>
      <c r="BE8" s="523" t="str">
        <f t="shared" si="12"/>
        <v/>
      </c>
      <c r="BF8" s="523" t="e">
        <f t="shared" si="13"/>
        <v>#N/A</v>
      </c>
      <c r="BG8" s="524" t="str">
        <f t="shared" si="14"/>
        <v/>
      </c>
      <c r="BH8" s="524" t="e">
        <f t="shared" si="15"/>
        <v>#N/A</v>
      </c>
      <c r="BI8" s="525" t="str">
        <f t="shared" si="16"/>
        <v/>
      </c>
      <c r="BJ8" s="526" t="e">
        <f t="shared" si="17"/>
        <v>#N/A</v>
      </c>
      <c r="BK8" s="525" t="str">
        <f t="shared" si="18"/>
        <v/>
      </c>
      <c r="BL8" s="531" t="e">
        <f t="shared" si="19"/>
        <v>#N/A</v>
      </c>
      <c r="BM8" s="525" t="str">
        <f t="shared" si="20"/>
        <v/>
      </c>
      <c r="BN8" s="526" t="e">
        <f t="shared" si="21"/>
        <v>#N/A</v>
      </c>
      <c r="BO8" s="523" t="str">
        <f t="shared" si="22"/>
        <v/>
      </c>
      <c r="BP8" s="523" t="e">
        <f t="shared" si="23"/>
        <v>#N/A</v>
      </c>
      <c r="BQ8" s="523" t="str">
        <f t="shared" si="24"/>
        <v/>
      </c>
      <c r="BR8" s="523" t="e">
        <f t="shared" si="25"/>
        <v>#N/A</v>
      </c>
      <c r="BS8" s="523" t="e">
        <f t="shared" si="25"/>
        <v>#N/A</v>
      </c>
      <c r="BT8" s="523" t="e">
        <f t="shared" si="25"/>
        <v>#N/A</v>
      </c>
      <c r="BU8" s="523" t="e">
        <f t="shared" si="25"/>
        <v>#N/A</v>
      </c>
      <c r="BV8" s="523" t="str">
        <f t="shared" si="26"/>
        <v/>
      </c>
      <c r="BW8" s="523" t="e">
        <f t="shared" si="27"/>
        <v>#N/A</v>
      </c>
      <c r="BX8" s="523" t="e">
        <f t="shared" si="27"/>
        <v>#N/A</v>
      </c>
      <c r="BY8" s="532" t="e">
        <f t="shared" si="27"/>
        <v>#N/A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983</v>
      </c>
      <c r="AK9" s="467"/>
      <c r="AL9" s="529" t="str">
        <f t="shared" si="0"/>
        <v/>
      </c>
      <c r="AM9" s="529"/>
      <c r="AN9" s="528"/>
      <c r="AO9" s="527" t="str">
        <f t="shared" si="1"/>
        <v/>
      </c>
      <c r="AP9" s="528"/>
      <c r="AQ9" s="527" t="str">
        <f t="shared" si="2"/>
        <v/>
      </c>
      <c r="AR9" s="529"/>
      <c r="AS9" s="528"/>
      <c r="AT9" s="523" t="str">
        <f t="shared" si="3"/>
        <v/>
      </c>
      <c r="AU9" s="523" t="e">
        <f t="shared" si="4"/>
        <v>#N/A</v>
      </c>
      <c r="AV9" s="525" t="str">
        <f t="shared" si="5"/>
        <v/>
      </c>
      <c r="AW9" s="526"/>
      <c r="AX9" s="531"/>
      <c r="AY9" s="523" t="str">
        <f t="shared" si="6"/>
        <v/>
      </c>
      <c r="AZ9" s="523" t="e">
        <f t="shared" si="7"/>
        <v>#N/A</v>
      </c>
      <c r="BA9" s="523" t="str">
        <f t="shared" si="8"/>
        <v/>
      </c>
      <c r="BB9" s="523" t="e">
        <f t="shared" si="9"/>
        <v>#N/A</v>
      </c>
      <c r="BC9" s="523" t="str">
        <f t="shared" si="10"/>
        <v/>
      </c>
      <c r="BD9" s="523" t="e">
        <f t="shared" si="11"/>
        <v>#N/A</v>
      </c>
      <c r="BE9" s="523" t="str">
        <f t="shared" si="12"/>
        <v/>
      </c>
      <c r="BF9" s="523" t="e">
        <f t="shared" si="13"/>
        <v>#N/A</v>
      </c>
      <c r="BG9" s="524" t="str">
        <f t="shared" si="14"/>
        <v/>
      </c>
      <c r="BH9" s="524" t="e">
        <f t="shared" si="15"/>
        <v>#N/A</v>
      </c>
      <c r="BI9" s="525" t="str">
        <f t="shared" si="16"/>
        <v/>
      </c>
      <c r="BJ9" s="526" t="e">
        <f t="shared" si="17"/>
        <v>#N/A</v>
      </c>
      <c r="BK9" s="525" t="str">
        <f t="shared" si="18"/>
        <v/>
      </c>
      <c r="BL9" s="531" t="e">
        <f t="shared" si="19"/>
        <v>#N/A</v>
      </c>
      <c r="BM9" s="525" t="str">
        <f t="shared" si="20"/>
        <v/>
      </c>
      <c r="BN9" s="526" t="e">
        <f t="shared" si="21"/>
        <v>#N/A</v>
      </c>
      <c r="BO9" s="523" t="str">
        <f t="shared" si="22"/>
        <v/>
      </c>
      <c r="BP9" s="523" t="e">
        <f t="shared" si="23"/>
        <v>#N/A</v>
      </c>
      <c r="BQ9" s="523" t="str">
        <f t="shared" si="24"/>
        <v/>
      </c>
      <c r="BR9" s="523" t="e">
        <f t="shared" si="25"/>
        <v>#N/A</v>
      </c>
      <c r="BS9" s="523" t="e">
        <f t="shared" si="25"/>
        <v>#N/A</v>
      </c>
      <c r="BT9" s="523" t="e">
        <f t="shared" si="25"/>
        <v>#N/A</v>
      </c>
      <c r="BU9" s="523" t="e">
        <f t="shared" si="25"/>
        <v>#N/A</v>
      </c>
      <c r="BV9" s="523" t="str">
        <f t="shared" si="26"/>
        <v/>
      </c>
      <c r="BW9" s="523" t="e">
        <f t="shared" si="27"/>
        <v>#N/A</v>
      </c>
      <c r="BX9" s="523" t="e">
        <f t="shared" si="27"/>
        <v>#N/A</v>
      </c>
      <c r="BY9" s="532" t="e">
        <f t="shared" si="27"/>
        <v>#N/A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983</v>
      </c>
      <c r="AK10" s="467"/>
      <c r="AL10" s="529" t="str">
        <f t="shared" si="0"/>
        <v/>
      </c>
      <c r="AM10" s="529"/>
      <c r="AN10" s="528"/>
      <c r="AO10" s="527" t="str">
        <f t="shared" si="1"/>
        <v/>
      </c>
      <c r="AP10" s="528"/>
      <c r="AQ10" s="527" t="str">
        <f t="shared" si="2"/>
        <v/>
      </c>
      <c r="AR10" s="529"/>
      <c r="AS10" s="528"/>
      <c r="AT10" s="523" t="str">
        <f t="shared" si="3"/>
        <v/>
      </c>
      <c r="AU10" s="523" t="e">
        <f t="shared" si="4"/>
        <v>#N/A</v>
      </c>
      <c r="AV10" s="525" t="str">
        <f t="shared" si="5"/>
        <v/>
      </c>
      <c r="AW10" s="526"/>
      <c r="AX10" s="531"/>
      <c r="AY10" s="523" t="str">
        <f t="shared" si="6"/>
        <v/>
      </c>
      <c r="AZ10" s="523" t="e">
        <f t="shared" si="7"/>
        <v>#N/A</v>
      </c>
      <c r="BA10" s="523" t="str">
        <f t="shared" si="8"/>
        <v/>
      </c>
      <c r="BB10" s="523" t="e">
        <f t="shared" si="9"/>
        <v>#N/A</v>
      </c>
      <c r="BC10" s="523" t="str">
        <f t="shared" si="10"/>
        <v/>
      </c>
      <c r="BD10" s="523" t="e">
        <f t="shared" si="11"/>
        <v>#N/A</v>
      </c>
      <c r="BE10" s="523" t="str">
        <f t="shared" si="12"/>
        <v/>
      </c>
      <c r="BF10" s="523" t="e">
        <f t="shared" si="13"/>
        <v>#N/A</v>
      </c>
      <c r="BG10" s="524" t="str">
        <f t="shared" si="14"/>
        <v/>
      </c>
      <c r="BH10" s="524" t="e">
        <f t="shared" si="15"/>
        <v>#N/A</v>
      </c>
      <c r="BI10" s="525" t="str">
        <f t="shared" si="16"/>
        <v/>
      </c>
      <c r="BJ10" s="526" t="e">
        <f t="shared" si="17"/>
        <v>#N/A</v>
      </c>
      <c r="BK10" s="525" t="str">
        <f t="shared" si="18"/>
        <v/>
      </c>
      <c r="BL10" s="531" t="e">
        <f t="shared" si="19"/>
        <v>#N/A</v>
      </c>
      <c r="BM10" s="525" t="str">
        <f t="shared" si="20"/>
        <v/>
      </c>
      <c r="BN10" s="526" t="e">
        <f t="shared" si="21"/>
        <v>#N/A</v>
      </c>
      <c r="BO10" s="523" t="str">
        <f t="shared" si="22"/>
        <v/>
      </c>
      <c r="BP10" s="523" t="e">
        <f t="shared" si="23"/>
        <v>#N/A</v>
      </c>
      <c r="BQ10" s="523" t="str">
        <f t="shared" si="24"/>
        <v/>
      </c>
      <c r="BR10" s="523" t="e">
        <f t="shared" si="25"/>
        <v>#N/A</v>
      </c>
      <c r="BS10" s="523" t="e">
        <f t="shared" si="25"/>
        <v>#N/A</v>
      </c>
      <c r="BT10" s="523" t="e">
        <f t="shared" si="25"/>
        <v>#N/A</v>
      </c>
      <c r="BU10" s="523" t="e">
        <f t="shared" si="25"/>
        <v>#N/A</v>
      </c>
      <c r="BV10" s="523" t="str">
        <f t="shared" si="26"/>
        <v/>
      </c>
      <c r="BW10" s="523" t="e">
        <f t="shared" si="27"/>
        <v>#N/A</v>
      </c>
      <c r="BX10" s="523" t="e">
        <f t="shared" si="27"/>
        <v>#N/A</v>
      </c>
      <c r="BY10" s="532" t="e">
        <f t="shared" si="27"/>
        <v>#N/A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44166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44196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Tue</v>
      </c>
      <c r="AM14" s="143" t="str">
        <f t="shared" ref="AM14:BP14" ca="1" si="42">TEXT(AM15,"DDD")</f>
        <v>Wed</v>
      </c>
      <c r="AN14" s="143" t="str">
        <f t="shared" ca="1" si="42"/>
        <v>Thu</v>
      </c>
      <c r="AO14" s="143" t="str">
        <f t="shared" ca="1" si="42"/>
        <v>Fri</v>
      </c>
      <c r="AP14" s="143" t="str">
        <f t="shared" ca="1" si="42"/>
        <v>Sat</v>
      </c>
      <c r="AQ14" s="143" t="str">
        <f t="shared" ca="1" si="42"/>
        <v>Sun</v>
      </c>
      <c r="AR14" s="143" t="str">
        <f t="shared" ca="1" si="42"/>
        <v>Mon</v>
      </c>
      <c r="AS14" s="143" t="str">
        <f t="shared" ca="1" si="42"/>
        <v>Tue</v>
      </c>
      <c r="AT14" s="143" t="str">
        <f t="shared" ca="1" si="42"/>
        <v>Wed</v>
      </c>
      <c r="AU14" s="143" t="str">
        <f t="shared" ca="1" si="42"/>
        <v>Thu</v>
      </c>
      <c r="AV14" s="143" t="str">
        <f t="shared" ca="1" si="42"/>
        <v>Fri</v>
      </c>
      <c r="AW14" s="143" t="str">
        <f t="shared" ca="1" si="42"/>
        <v>Sat</v>
      </c>
      <c r="AX14" s="143" t="str">
        <f t="shared" ca="1" si="42"/>
        <v>Sun</v>
      </c>
      <c r="AY14" s="143" t="str">
        <f t="shared" ca="1" si="42"/>
        <v>Mon</v>
      </c>
      <c r="AZ14" s="143" t="str">
        <f t="shared" ca="1" si="42"/>
        <v>Tue</v>
      </c>
      <c r="BA14" s="143" t="str">
        <f t="shared" ca="1" si="42"/>
        <v>Wed</v>
      </c>
      <c r="BB14" s="143" t="str">
        <f t="shared" ca="1" si="42"/>
        <v>Thu</v>
      </c>
      <c r="BC14" s="143" t="str">
        <f t="shared" ca="1" si="42"/>
        <v>Fri</v>
      </c>
      <c r="BD14" s="143" t="str">
        <f t="shared" ca="1" si="42"/>
        <v>Sat</v>
      </c>
      <c r="BE14" s="143" t="str">
        <f t="shared" ca="1" si="42"/>
        <v>Sun</v>
      </c>
      <c r="BF14" s="143" t="str">
        <f t="shared" ca="1" si="42"/>
        <v>Mon</v>
      </c>
      <c r="BG14" s="143" t="str">
        <f t="shared" ca="1" si="42"/>
        <v>Tue</v>
      </c>
      <c r="BH14" s="143" t="str">
        <f t="shared" ca="1" si="42"/>
        <v>Wed</v>
      </c>
      <c r="BI14" s="143" t="str">
        <f t="shared" ca="1" si="42"/>
        <v>Thu</v>
      </c>
      <c r="BJ14" s="143" t="str">
        <f t="shared" ca="1" si="42"/>
        <v>Fri</v>
      </c>
      <c r="BK14" s="143" t="str">
        <f t="shared" ca="1" si="42"/>
        <v>Sat</v>
      </c>
      <c r="BL14" s="143" t="str">
        <f t="shared" ca="1" si="42"/>
        <v>Sun</v>
      </c>
      <c r="BM14" s="143" t="str">
        <f t="shared" ca="1" si="42"/>
        <v>Mon</v>
      </c>
      <c r="BN14" s="143" t="str">
        <f t="shared" ca="1" si="42"/>
        <v>Tue</v>
      </c>
      <c r="BO14" s="143" t="str">
        <f t="shared" ca="1" si="42"/>
        <v>Wed</v>
      </c>
      <c r="BP14" s="143" t="str">
        <f t="shared" ca="1" si="42"/>
        <v>Thu</v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44166</v>
      </c>
      <c r="AM15" s="145">
        <f ca="1">IF(AL15&lt;$BK$13,AL15+1,"")</f>
        <v>44167</v>
      </c>
      <c r="AN15" s="145">
        <f t="shared" ref="AN15:BP15" ca="1" si="46">IF(AM15&lt;$BK$13,AM15+1,"")</f>
        <v>44168</v>
      </c>
      <c r="AO15" s="145">
        <f t="shared" ca="1" si="46"/>
        <v>44169</v>
      </c>
      <c r="AP15" s="145">
        <f t="shared" ca="1" si="46"/>
        <v>44170</v>
      </c>
      <c r="AQ15" s="145">
        <f t="shared" ca="1" si="46"/>
        <v>44171</v>
      </c>
      <c r="AR15" s="145">
        <f t="shared" ca="1" si="46"/>
        <v>44172</v>
      </c>
      <c r="AS15" s="145">
        <f t="shared" ca="1" si="46"/>
        <v>44173</v>
      </c>
      <c r="AT15" s="145">
        <f t="shared" ca="1" si="46"/>
        <v>44174</v>
      </c>
      <c r="AU15" s="145">
        <f t="shared" ca="1" si="46"/>
        <v>44175</v>
      </c>
      <c r="AV15" s="145">
        <f t="shared" ca="1" si="46"/>
        <v>44176</v>
      </c>
      <c r="AW15" s="145">
        <f t="shared" ca="1" si="46"/>
        <v>44177</v>
      </c>
      <c r="AX15" s="145">
        <f t="shared" ca="1" si="46"/>
        <v>44178</v>
      </c>
      <c r="AY15" s="145">
        <f t="shared" ca="1" si="46"/>
        <v>44179</v>
      </c>
      <c r="AZ15" s="145">
        <f t="shared" ca="1" si="46"/>
        <v>44180</v>
      </c>
      <c r="BA15" s="145">
        <f t="shared" ca="1" si="46"/>
        <v>44181</v>
      </c>
      <c r="BB15" s="145">
        <f t="shared" ca="1" si="46"/>
        <v>44182</v>
      </c>
      <c r="BC15" s="145">
        <f t="shared" ca="1" si="46"/>
        <v>44183</v>
      </c>
      <c r="BD15" s="145">
        <f t="shared" ca="1" si="46"/>
        <v>44184</v>
      </c>
      <c r="BE15" s="145">
        <f t="shared" ca="1" si="46"/>
        <v>44185</v>
      </c>
      <c r="BF15" s="145">
        <f t="shared" ca="1" si="46"/>
        <v>44186</v>
      </c>
      <c r="BG15" s="145">
        <f t="shared" ca="1" si="46"/>
        <v>44187</v>
      </c>
      <c r="BH15" s="145">
        <f t="shared" ca="1" si="46"/>
        <v>44188</v>
      </c>
      <c r="BI15" s="145">
        <f t="shared" ca="1" si="46"/>
        <v>44189</v>
      </c>
      <c r="BJ15" s="145">
        <f t="shared" ca="1" si="46"/>
        <v>44190</v>
      </c>
      <c r="BK15" s="145">
        <f t="shared" ca="1" si="46"/>
        <v>44191</v>
      </c>
      <c r="BL15" s="145">
        <f t="shared" ca="1" si="46"/>
        <v>44192</v>
      </c>
      <c r="BM15" s="145">
        <f t="shared" ca="1" si="46"/>
        <v>44193</v>
      </c>
      <c r="BN15" s="145">
        <f t="shared" ca="1" si="46"/>
        <v>44194</v>
      </c>
      <c r="BO15" s="145">
        <f t="shared" ca="1" si="46"/>
        <v>44195</v>
      </c>
      <c r="BP15" s="145">
        <f t="shared" ca="1" si="46"/>
        <v>44196</v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 t="s">
        <v>885</v>
      </c>
      <c r="AN16" s="196" t="s">
        <v>885</v>
      </c>
      <c r="AO16" s="196" t="s">
        <v>81</v>
      </c>
      <c r="AP16" s="196"/>
      <c r="AQ16" s="196"/>
      <c r="AR16" s="196" t="s">
        <v>81</v>
      </c>
      <c r="AS16" s="196" t="s">
        <v>81</v>
      </c>
      <c r="AT16" s="196" t="s">
        <v>81</v>
      </c>
      <c r="AU16" s="196" t="s">
        <v>81</v>
      </c>
      <c r="AV16" s="196" t="s">
        <v>81</v>
      </c>
      <c r="AW16" s="196" t="s">
        <v>885</v>
      </c>
      <c r="AX16" s="196"/>
      <c r="AY16" s="196" t="s">
        <v>885</v>
      </c>
      <c r="AZ16" s="196" t="s">
        <v>81</v>
      </c>
      <c r="BA16" s="196" t="s">
        <v>885</v>
      </c>
      <c r="BB16" s="196" t="s">
        <v>885</v>
      </c>
      <c r="BC16" s="196" t="s">
        <v>81</v>
      </c>
      <c r="BD16" s="196"/>
      <c r="BE16" s="196"/>
      <c r="BF16" s="196" t="s">
        <v>81</v>
      </c>
      <c r="BG16" s="196" t="s">
        <v>81</v>
      </c>
      <c r="BH16" s="196" t="s">
        <v>81</v>
      </c>
      <c r="BI16" s="196" t="s">
        <v>81</v>
      </c>
      <c r="BJ16" s="196" t="s">
        <v>81</v>
      </c>
      <c r="BK16" s="196"/>
      <c r="BL16" s="196"/>
      <c r="BM16" s="196" t="s">
        <v>885</v>
      </c>
      <c r="BN16" s="196" t="s">
        <v>885</v>
      </c>
      <c r="BO16" s="196" t="s">
        <v>885</v>
      </c>
      <c r="BP16" s="196" t="s">
        <v>885</v>
      </c>
      <c r="BQ16" s="151">
        <f>COUNTIF(AL16:BP16,"CL")</f>
        <v>13</v>
      </c>
      <c r="BR16" s="151">
        <f>COUNTIF(AL16:BP16,"ML")</f>
        <v>0</v>
      </c>
      <c r="BS16" s="151">
        <f>COUNTIF(AL16:BP16,"PL")</f>
        <v>0</v>
      </c>
      <c r="BT16" s="151">
        <f>NOV!BW16</f>
        <v>17</v>
      </c>
      <c r="BU16" s="151">
        <f>NOV!BX16</f>
        <v>0</v>
      </c>
      <c r="BV16" s="151">
        <f>NOV!BY16</f>
        <v>0</v>
      </c>
      <c r="BW16" s="152">
        <f>BT16+BQ16</f>
        <v>30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SHYAM</v>
      </c>
      <c r="AK17" s="492"/>
      <c r="AL17" s="196" t="s">
        <v>885</v>
      </c>
      <c r="AM17" s="196" t="s">
        <v>885</v>
      </c>
      <c r="AN17" s="196" t="s">
        <v>885</v>
      </c>
      <c r="AO17" s="196" t="s">
        <v>885</v>
      </c>
      <c r="AP17" s="196"/>
      <c r="AQ17" s="196"/>
      <c r="AR17" s="196" t="s">
        <v>885</v>
      </c>
      <c r="AS17" s="196" t="s">
        <v>885</v>
      </c>
      <c r="AT17" s="196" t="s">
        <v>885</v>
      </c>
      <c r="AU17" s="196" t="s">
        <v>885</v>
      </c>
      <c r="AV17" s="196" t="s">
        <v>885</v>
      </c>
      <c r="AW17" s="196" t="s">
        <v>885</v>
      </c>
      <c r="AX17" s="196"/>
      <c r="AY17" s="196" t="s">
        <v>885</v>
      </c>
      <c r="AZ17" s="196" t="s">
        <v>885</v>
      </c>
      <c r="BA17" s="196" t="s">
        <v>885</v>
      </c>
      <c r="BB17" s="196" t="s">
        <v>885</v>
      </c>
      <c r="BC17" s="196" t="s">
        <v>885</v>
      </c>
      <c r="BD17" s="196" t="s">
        <v>885</v>
      </c>
      <c r="BE17" s="196"/>
      <c r="BF17" s="196" t="s">
        <v>885</v>
      </c>
      <c r="BG17" s="196" t="s">
        <v>885</v>
      </c>
      <c r="BH17" s="196" t="s">
        <v>885</v>
      </c>
      <c r="BI17" s="196" t="s">
        <v>885</v>
      </c>
      <c r="BJ17" s="196" t="s">
        <v>885</v>
      </c>
      <c r="BK17" s="196" t="s">
        <v>885</v>
      </c>
      <c r="BL17" s="196"/>
      <c r="BM17" s="196" t="s">
        <v>81</v>
      </c>
      <c r="BN17" s="196" t="s">
        <v>885</v>
      </c>
      <c r="BO17" s="196" t="s">
        <v>81</v>
      </c>
      <c r="BP17" s="196" t="s">
        <v>885</v>
      </c>
      <c r="BQ17" s="151">
        <f t="shared" ref="BQ17:BQ24" si="53">COUNTIF(AL17:BP17,"CL")</f>
        <v>2</v>
      </c>
      <c r="BR17" s="151">
        <f t="shared" ref="BR17:BR24" si="54">COUNTIF(AL17:BP17,"ML")</f>
        <v>0</v>
      </c>
      <c r="BS17" s="151">
        <f t="shared" ref="BS17:BS24" si="55">COUNTIF(AL17:BP17,"PL")</f>
        <v>0</v>
      </c>
      <c r="BT17" s="151">
        <f>NOV!BW17</f>
        <v>10</v>
      </c>
      <c r="BU17" s="151">
        <f>NOV!BX17</f>
        <v>2</v>
      </c>
      <c r="BV17" s="151">
        <f>NOV!BY17</f>
        <v>0</v>
      </c>
      <c r="BW17" s="152">
        <f t="shared" ref="BW17:BY24" si="56">BT17+BQ17</f>
        <v>12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GURUCHARAN SINGH</v>
      </c>
      <c r="AK18" s="492"/>
      <c r="AL18" s="196" t="s">
        <v>81</v>
      </c>
      <c r="AM18" s="196" t="s">
        <v>885</v>
      </c>
      <c r="AN18" s="196" t="s">
        <v>885</v>
      </c>
      <c r="AO18" s="196" t="s">
        <v>83</v>
      </c>
      <c r="AP18" s="196"/>
      <c r="AQ18" s="196"/>
      <c r="AR18" s="196" t="s">
        <v>885</v>
      </c>
      <c r="AS18" s="196" t="s">
        <v>885</v>
      </c>
      <c r="AT18" s="196" t="s">
        <v>885</v>
      </c>
      <c r="AU18" s="196" t="s">
        <v>885</v>
      </c>
      <c r="AV18" s="196" t="s">
        <v>885</v>
      </c>
      <c r="AW18" s="196" t="s">
        <v>885</v>
      </c>
      <c r="AX18" s="196"/>
      <c r="AY18" s="196" t="s">
        <v>885</v>
      </c>
      <c r="AZ18" s="196" t="s">
        <v>885</v>
      </c>
      <c r="BA18" s="196" t="s">
        <v>885</v>
      </c>
      <c r="BB18" s="196" t="s">
        <v>885</v>
      </c>
      <c r="BC18" s="196" t="s">
        <v>885</v>
      </c>
      <c r="BD18" s="196" t="s">
        <v>885</v>
      </c>
      <c r="BE18" s="196"/>
      <c r="BF18" s="196" t="s">
        <v>885</v>
      </c>
      <c r="BG18" s="196" t="s">
        <v>82</v>
      </c>
      <c r="BH18" s="196" t="s">
        <v>82</v>
      </c>
      <c r="BI18" s="196" t="s">
        <v>82</v>
      </c>
      <c r="BJ18" s="196" t="s">
        <v>885</v>
      </c>
      <c r="BK18" s="196" t="s">
        <v>885</v>
      </c>
      <c r="BL18" s="196"/>
      <c r="BM18" s="196" t="s">
        <v>885</v>
      </c>
      <c r="BN18" s="196" t="s">
        <v>885</v>
      </c>
      <c r="BO18" s="196" t="s">
        <v>885</v>
      </c>
      <c r="BP18" s="196" t="s">
        <v>885</v>
      </c>
      <c r="BQ18" s="151">
        <f t="shared" si="53"/>
        <v>1</v>
      </c>
      <c r="BR18" s="151">
        <f t="shared" si="54"/>
        <v>3</v>
      </c>
      <c r="BS18" s="151">
        <f t="shared" si="55"/>
        <v>1</v>
      </c>
      <c r="BT18" s="151">
        <f>NOV!BW18</f>
        <v>5</v>
      </c>
      <c r="BU18" s="151">
        <f>NOV!BX18</f>
        <v>15</v>
      </c>
      <c r="BV18" s="151">
        <f>NOV!BY18</f>
        <v>4</v>
      </c>
      <c r="BW18" s="152">
        <f t="shared" si="56"/>
        <v>6</v>
      </c>
      <c r="BX18" s="152">
        <f t="shared" si="56"/>
        <v>18</v>
      </c>
      <c r="BY18" s="153">
        <f t="shared" si="56"/>
        <v>5</v>
      </c>
    </row>
    <row r="19" spans="1:84" x14ac:dyDescent="0.25">
      <c r="A19" s="162" t="s">
        <v>58</v>
      </c>
      <c r="B19" s="606">
        <v>1</v>
      </c>
      <c r="C19" s="607"/>
      <c r="D19" s="607"/>
      <c r="E19" s="608"/>
      <c r="F19" s="495" t="s">
        <v>48</v>
      </c>
      <c r="G19" s="496"/>
      <c r="H19" s="497"/>
      <c r="I19" s="235">
        <v>0</v>
      </c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GURUCHARAN SINGH</v>
      </c>
      <c r="AK19" s="492"/>
      <c r="AL19" s="196" t="s">
        <v>885</v>
      </c>
      <c r="AM19" s="196" t="s">
        <v>885</v>
      </c>
      <c r="AN19" s="196" t="s">
        <v>82</v>
      </c>
      <c r="AO19" s="196" t="s">
        <v>885</v>
      </c>
      <c r="AP19" s="196"/>
      <c r="AQ19" s="196"/>
      <c r="AR19" s="196" t="s">
        <v>885</v>
      </c>
      <c r="AS19" s="196" t="s">
        <v>885</v>
      </c>
      <c r="AT19" s="196" t="s">
        <v>885</v>
      </c>
      <c r="AU19" s="196" t="s">
        <v>885</v>
      </c>
      <c r="AV19" s="196" t="s">
        <v>885</v>
      </c>
      <c r="AW19" s="196" t="s">
        <v>885</v>
      </c>
      <c r="AX19" s="196"/>
      <c r="AY19" s="196" t="s">
        <v>885</v>
      </c>
      <c r="AZ19" s="196" t="s">
        <v>885</v>
      </c>
      <c r="BA19" s="196" t="s">
        <v>885</v>
      </c>
      <c r="BB19" s="196" t="s">
        <v>885</v>
      </c>
      <c r="BC19" s="196" t="s">
        <v>885</v>
      </c>
      <c r="BD19" s="196" t="s">
        <v>885</v>
      </c>
      <c r="BE19" s="196"/>
      <c r="BF19" s="196" t="s">
        <v>885</v>
      </c>
      <c r="BG19" s="196" t="s">
        <v>885</v>
      </c>
      <c r="BH19" s="196" t="s">
        <v>885</v>
      </c>
      <c r="BI19" s="196" t="s">
        <v>885</v>
      </c>
      <c r="BJ19" s="196" t="s">
        <v>885</v>
      </c>
      <c r="BK19" s="196" t="s">
        <v>885</v>
      </c>
      <c r="BL19" s="196"/>
      <c r="BM19" s="196" t="s">
        <v>885</v>
      </c>
      <c r="BN19" s="196" t="s">
        <v>885</v>
      </c>
      <c r="BO19" s="196" t="s">
        <v>885</v>
      </c>
      <c r="BP19" s="196" t="s">
        <v>885</v>
      </c>
      <c r="BQ19" s="151">
        <f t="shared" si="53"/>
        <v>0</v>
      </c>
      <c r="BR19" s="151">
        <f t="shared" si="54"/>
        <v>1</v>
      </c>
      <c r="BS19" s="151">
        <f t="shared" si="55"/>
        <v>0</v>
      </c>
      <c r="BT19" s="151">
        <f>NOV!BW19</f>
        <v>0</v>
      </c>
      <c r="BU19" s="151">
        <f>NOV!BX19</f>
        <v>5</v>
      </c>
      <c r="BV19" s="151">
        <f>NOV!BY19</f>
        <v>0</v>
      </c>
      <c r="BW19" s="152">
        <f t="shared" si="56"/>
        <v>0</v>
      </c>
      <c r="BX19" s="152">
        <f t="shared" si="56"/>
        <v>6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GURUCHARAN SINGH</v>
      </c>
      <c r="AK20" s="492"/>
      <c r="AL20" s="196" t="s">
        <v>885</v>
      </c>
      <c r="AM20" s="196" t="s">
        <v>885</v>
      </c>
      <c r="AN20" s="196" t="s">
        <v>885</v>
      </c>
      <c r="AO20" s="196" t="s">
        <v>885</v>
      </c>
      <c r="AP20" s="196"/>
      <c r="AQ20" s="196"/>
      <c r="AR20" s="196" t="s">
        <v>885</v>
      </c>
      <c r="AS20" s="196" t="s">
        <v>885</v>
      </c>
      <c r="AT20" s="196" t="s">
        <v>885</v>
      </c>
      <c r="AU20" s="196" t="s">
        <v>885</v>
      </c>
      <c r="AV20" s="196" t="s">
        <v>885</v>
      </c>
      <c r="AW20" s="196" t="s">
        <v>885</v>
      </c>
      <c r="AX20" s="196"/>
      <c r="AY20" s="196" t="s">
        <v>885</v>
      </c>
      <c r="AZ20" s="196" t="s">
        <v>885</v>
      </c>
      <c r="BA20" s="196" t="s">
        <v>885</v>
      </c>
      <c r="BB20" s="196" t="s">
        <v>885</v>
      </c>
      <c r="BC20" s="196" t="s">
        <v>885</v>
      </c>
      <c r="BD20" s="196" t="s">
        <v>885</v>
      </c>
      <c r="BE20" s="196"/>
      <c r="BF20" s="196" t="s">
        <v>885</v>
      </c>
      <c r="BG20" s="196" t="s">
        <v>885</v>
      </c>
      <c r="BH20" s="196" t="s">
        <v>885</v>
      </c>
      <c r="BI20" s="196" t="s">
        <v>885</v>
      </c>
      <c r="BJ20" s="196" t="s">
        <v>885</v>
      </c>
      <c r="BK20" s="196" t="s">
        <v>885</v>
      </c>
      <c r="BL20" s="196"/>
      <c r="BM20" s="196" t="s">
        <v>885</v>
      </c>
      <c r="BN20" s="196" t="s">
        <v>885</v>
      </c>
      <c r="BO20" s="196" t="s">
        <v>885</v>
      </c>
      <c r="BP20" s="196" t="s">
        <v>885</v>
      </c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NOV!BW20</f>
        <v>0</v>
      </c>
      <c r="BU20" s="151">
        <f>NOV!BX20</f>
        <v>0</v>
      </c>
      <c r="BV20" s="151">
        <f>NOV!BY20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GURUCHARAN SINGH</v>
      </c>
      <c r="AK21" s="492"/>
      <c r="AL21" s="196" t="s">
        <v>885</v>
      </c>
      <c r="AM21" s="196" t="s">
        <v>885</v>
      </c>
      <c r="AN21" s="196" t="s">
        <v>885</v>
      </c>
      <c r="AO21" s="196" t="s">
        <v>885</v>
      </c>
      <c r="AP21" s="196"/>
      <c r="AQ21" s="196"/>
      <c r="AR21" s="196" t="s">
        <v>885</v>
      </c>
      <c r="AS21" s="196" t="s">
        <v>885</v>
      </c>
      <c r="AT21" s="196" t="s">
        <v>885</v>
      </c>
      <c r="AU21" s="196" t="s">
        <v>885</v>
      </c>
      <c r="AV21" s="196" t="s">
        <v>885</v>
      </c>
      <c r="AW21" s="196" t="s">
        <v>885</v>
      </c>
      <c r="AX21" s="196"/>
      <c r="AY21" s="196" t="s">
        <v>885</v>
      </c>
      <c r="AZ21" s="196" t="s">
        <v>885</v>
      </c>
      <c r="BA21" s="196" t="s">
        <v>885</v>
      </c>
      <c r="BB21" s="196" t="s">
        <v>885</v>
      </c>
      <c r="BC21" s="196" t="s">
        <v>885</v>
      </c>
      <c r="BD21" s="196" t="s">
        <v>885</v>
      </c>
      <c r="BE21" s="196"/>
      <c r="BF21" s="196" t="s">
        <v>885</v>
      </c>
      <c r="BG21" s="196" t="s">
        <v>885</v>
      </c>
      <c r="BH21" s="196" t="s">
        <v>885</v>
      </c>
      <c r="BI21" s="196" t="s">
        <v>885</v>
      </c>
      <c r="BJ21" s="196" t="s">
        <v>885</v>
      </c>
      <c r="BK21" s="196" t="s">
        <v>885</v>
      </c>
      <c r="BL21" s="196"/>
      <c r="BM21" s="196" t="s">
        <v>885</v>
      </c>
      <c r="BN21" s="196" t="s">
        <v>885</v>
      </c>
      <c r="BO21" s="196" t="s">
        <v>885</v>
      </c>
      <c r="BP21" s="196" t="s">
        <v>885</v>
      </c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NOV!BW21</f>
        <v>0</v>
      </c>
      <c r="BU21" s="151">
        <f>NOV!BX21</f>
        <v>0</v>
      </c>
      <c r="BV21" s="151">
        <f>NOV!BY21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GURUCHARAN SINGH</v>
      </c>
      <c r="AK22" s="492"/>
      <c r="AL22" s="196" t="s">
        <v>885</v>
      </c>
      <c r="AM22" s="196" t="s">
        <v>885</v>
      </c>
      <c r="AN22" s="196" t="s">
        <v>885</v>
      </c>
      <c r="AO22" s="196" t="s">
        <v>885</v>
      </c>
      <c r="AP22" s="196"/>
      <c r="AQ22" s="196"/>
      <c r="AR22" s="196" t="s">
        <v>885</v>
      </c>
      <c r="AS22" s="196" t="s">
        <v>885</v>
      </c>
      <c r="AT22" s="196" t="s">
        <v>885</v>
      </c>
      <c r="AU22" s="196" t="s">
        <v>885</v>
      </c>
      <c r="AV22" s="196" t="s">
        <v>885</v>
      </c>
      <c r="AW22" s="196" t="s">
        <v>885</v>
      </c>
      <c r="AX22" s="196"/>
      <c r="AY22" s="196" t="s">
        <v>885</v>
      </c>
      <c r="AZ22" s="196" t="s">
        <v>885</v>
      </c>
      <c r="BA22" s="196" t="s">
        <v>885</v>
      </c>
      <c r="BB22" s="196" t="s">
        <v>885</v>
      </c>
      <c r="BC22" s="196" t="s">
        <v>885</v>
      </c>
      <c r="BD22" s="196" t="s">
        <v>885</v>
      </c>
      <c r="BE22" s="196"/>
      <c r="BF22" s="196" t="s">
        <v>885</v>
      </c>
      <c r="BG22" s="196" t="s">
        <v>885</v>
      </c>
      <c r="BH22" s="196" t="s">
        <v>885</v>
      </c>
      <c r="BI22" s="196" t="s">
        <v>885</v>
      </c>
      <c r="BJ22" s="196" t="s">
        <v>885</v>
      </c>
      <c r="BK22" s="196" t="s">
        <v>885</v>
      </c>
      <c r="BL22" s="196"/>
      <c r="BM22" s="196" t="s">
        <v>885</v>
      </c>
      <c r="BN22" s="196" t="s">
        <v>885</v>
      </c>
      <c r="BO22" s="196" t="s">
        <v>885</v>
      </c>
      <c r="BP22" s="196" t="s">
        <v>885</v>
      </c>
      <c r="BQ22" s="151">
        <f t="shared" si="53"/>
        <v>0</v>
      </c>
      <c r="BR22" s="151">
        <f t="shared" si="54"/>
        <v>0</v>
      </c>
      <c r="BS22" s="151">
        <f t="shared" si="55"/>
        <v>0</v>
      </c>
      <c r="BT22" s="151">
        <f>NOV!BW22</f>
        <v>0</v>
      </c>
      <c r="BU22" s="151">
        <f>NOV!BX22</f>
        <v>0</v>
      </c>
      <c r="BV22" s="151">
        <f>NOV!BY22</f>
        <v>5</v>
      </c>
      <c r="BW22" s="152">
        <f t="shared" si="56"/>
        <v>0</v>
      </c>
      <c r="BX22" s="152">
        <f t="shared" si="56"/>
        <v>0</v>
      </c>
      <c r="BY22" s="153">
        <f t="shared" si="56"/>
        <v>5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 t="s">
        <v>885</v>
      </c>
      <c r="AM23" s="196" t="s">
        <v>885</v>
      </c>
      <c r="AN23" s="196" t="s">
        <v>885</v>
      </c>
      <c r="AO23" s="196" t="s">
        <v>885</v>
      </c>
      <c r="AP23" s="196"/>
      <c r="AQ23" s="196"/>
      <c r="AR23" s="196" t="s">
        <v>885</v>
      </c>
      <c r="AS23" s="196" t="s">
        <v>885</v>
      </c>
      <c r="AT23" s="196" t="s">
        <v>885</v>
      </c>
      <c r="AU23" s="196" t="s">
        <v>885</v>
      </c>
      <c r="AV23" s="196" t="s">
        <v>885</v>
      </c>
      <c r="AW23" s="196" t="s">
        <v>885</v>
      </c>
      <c r="AX23" s="196"/>
      <c r="AY23" s="196" t="s">
        <v>885</v>
      </c>
      <c r="AZ23" s="196" t="s">
        <v>885</v>
      </c>
      <c r="BA23" s="196" t="s">
        <v>885</v>
      </c>
      <c r="BB23" s="196" t="s">
        <v>885</v>
      </c>
      <c r="BC23" s="196" t="s">
        <v>885</v>
      </c>
      <c r="BD23" s="196" t="s">
        <v>885</v>
      </c>
      <c r="BE23" s="196"/>
      <c r="BF23" s="196" t="s">
        <v>885</v>
      </c>
      <c r="BG23" s="196" t="s">
        <v>885</v>
      </c>
      <c r="BH23" s="196" t="s">
        <v>885</v>
      </c>
      <c r="BI23" s="196" t="s">
        <v>885</v>
      </c>
      <c r="BJ23" s="196" t="s">
        <v>885</v>
      </c>
      <c r="BK23" s="196" t="s">
        <v>885</v>
      </c>
      <c r="BL23" s="196"/>
      <c r="BM23" s="196" t="s">
        <v>885</v>
      </c>
      <c r="BN23" s="196" t="s">
        <v>885</v>
      </c>
      <c r="BO23" s="196" t="s">
        <v>885</v>
      </c>
      <c r="BP23" s="196" t="s">
        <v>885</v>
      </c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NOV!BW23</f>
        <v>0</v>
      </c>
      <c r="BU23" s="151">
        <f>NOV!BX23</f>
        <v>0</v>
      </c>
      <c r="BV23" s="151">
        <f>NOV!BY23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NOV!B28</f>
        <v>8000</v>
      </c>
      <c r="C24" s="528"/>
      <c r="D24" s="527">
        <f>NOV!D28</f>
        <v>995</v>
      </c>
      <c r="E24" s="528"/>
      <c r="F24" s="527">
        <f>NOV!F28</f>
        <v>100</v>
      </c>
      <c r="G24" s="528"/>
      <c r="H24" s="132">
        <f>NOV!H28</f>
        <v>1000</v>
      </c>
      <c r="I24" s="527">
        <f>NOV!I28</f>
        <v>3500</v>
      </c>
      <c r="J24" s="528"/>
      <c r="K24" s="527">
        <f>NOV!K28</f>
        <v>1000</v>
      </c>
      <c r="L24" s="528"/>
      <c r="M24" s="527">
        <f>NOV!M28</f>
        <v>-5000</v>
      </c>
      <c r="N24" s="528"/>
      <c r="O24" s="132">
        <f>NOV!O28</f>
        <v>2500</v>
      </c>
      <c r="P24" s="132">
        <f>NOV!P28</f>
        <v>3000</v>
      </c>
      <c r="Q24" s="132">
        <f>NOV!Q28</f>
        <v>512</v>
      </c>
      <c r="R24" s="523">
        <f>NOV!R28</f>
        <v>3500</v>
      </c>
      <c r="S24" s="523"/>
      <c r="T24" s="523">
        <f>NOV!T28</f>
        <v>3500</v>
      </c>
      <c r="U24" s="523"/>
      <c r="V24" s="577">
        <f>B24+D24+F24+H24+I24+K24+M24+O24+P24+Q24+R24+T24</f>
        <v>22607</v>
      </c>
      <c r="W24" s="578"/>
      <c r="X24" s="579"/>
      <c r="Y24" s="527">
        <f>NOV!Y28</f>
        <v>-40</v>
      </c>
      <c r="Z24" s="528"/>
      <c r="AA24" s="527">
        <f>NOV!AA28</f>
        <v>1000</v>
      </c>
      <c r="AB24" s="528"/>
      <c r="AC24" s="527">
        <f>NOV!AC28</f>
        <v>4500</v>
      </c>
      <c r="AD24" s="528"/>
      <c r="AE24" s="527">
        <f>NOV!AE28</f>
        <v>1005</v>
      </c>
      <c r="AF24" s="528"/>
      <c r="AG24" s="527">
        <f>NOV!AG28</f>
        <v>20000</v>
      </c>
      <c r="AH24" s="528"/>
      <c r="AI24" s="150">
        <v>9</v>
      </c>
      <c r="AJ24" s="491" t="str">
        <f t="shared" si="52"/>
        <v>GURUCHARAN SINGH</v>
      </c>
      <c r="AK24" s="492"/>
      <c r="AL24" s="196" t="s">
        <v>885</v>
      </c>
      <c r="AM24" s="196" t="s">
        <v>885</v>
      </c>
      <c r="AN24" s="196" t="s">
        <v>885</v>
      </c>
      <c r="AO24" s="196" t="s">
        <v>885</v>
      </c>
      <c r="AP24" s="196"/>
      <c r="AQ24" s="196"/>
      <c r="AR24" s="196" t="s">
        <v>885</v>
      </c>
      <c r="AS24" s="196" t="s">
        <v>885</v>
      </c>
      <c r="AT24" s="196" t="s">
        <v>885</v>
      </c>
      <c r="AU24" s="196" t="s">
        <v>885</v>
      </c>
      <c r="AV24" s="196" t="s">
        <v>885</v>
      </c>
      <c r="AW24" s="196" t="s">
        <v>885</v>
      </c>
      <c r="AX24" s="196"/>
      <c r="AY24" s="196" t="s">
        <v>885</v>
      </c>
      <c r="AZ24" s="196" t="s">
        <v>885</v>
      </c>
      <c r="BA24" s="196" t="s">
        <v>885</v>
      </c>
      <c r="BB24" s="196" t="s">
        <v>885</v>
      </c>
      <c r="BC24" s="196" t="s">
        <v>885</v>
      </c>
      <c r="BD24" s="196" t="s">
        <v>885</v>
      </c>
      <c r="BE24" s="196"/>
      <c r="BF24" s="196" t="s">
        <v>885</v>
      </c>
      <c r="BG24" s="196" t="s">
        <v>885</v>
      </c>
      <c r="BH24" s="196" t="s">
        <v>885</v>
      </c>
      <c r="BI24" s="196" t="s">
        <v>885</v>
      </c>
      <c r="BJ24" s="196" t="s">
        <v>885</v>
      </c>
      <c r="BK24" s="196" t="s">
        <v>885</v>
      </c>
      <c r="BL24" s="196"/>
      <c r="BM24" s="196" t="s">
        <v>885</v>
      </c>
      <c r="BN24" s="196" t="s">
        <v>885</v>
      </c>
      <c r="BO24" s="196" t="s">
        <v>885</v>
      </c>
      <c r="BP24" s="196" t="s">
        <v>885</v>
      </c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NOV!BW24</f>
        <v>0</v>
      </c>
      <c r="BU24" s="151">
        <f>NOV!BX24</f>
        <v>0</v>
      </c>
      <c r="BV24" s="151">
        <f>NOV!BY24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10000</v>
      </c>
      <c r="C26" s="579"/>
      <c r="D26" s="577">
        <f t="shared" ref="D26:N26" si="58">D24+D25</f>
        <v>1995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4500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0</v>
      </c>
      <c r="N26" s="579">
        <f t="shared" si="58"/>
        <v>0</v>
      </c>
      <c r="O26" s="133">
        <f>SUM(O24:O25)</f>
        <v>3000</v>
      </c>
      <c r="P26" s="133">
        <f>SUM(P24:P25)</f>
        <v>3500</v>
      </c>
      <c r="Q26" s="133">
        <f>SUM(Q24:Q25)</f>
        <v>515</v>
      </c>
      <c r="R26" s="493">
        <f>SUM(R24:R25)</f>
        <v>4500</v>
      </c>
      <c r="S26" s="494"/>
      <c r="T26" s="493">
        <f>SUM(T24:T25)</f>
        <v>4500</v>
      </c>
      <c r="U26" s="494"/>
      <c r="V26" s="577">
        <f t="shared" si="57"/>
        <v>36710</v>
      </c>
      <c r="W26" s="578"/>
      <c r="X26" s="579"/>
      <c r="Y26" s="493">
        <f>SUM(Y24:Y25)</f>
        <v>-30</v>
      </c>
      <c r="Z26" s="494"/>
      <c r="AA26" s="493">
        <f>SUM(AA24:AA25)</f>
        <v>2000</v>
      </c>
      <c r="AB26" s="494"/>
      <c r="AC26" s="493">
        <f>SUM(AC24:AC25)</f>
        <v>5500</v>
      </c>
      <c r="AD26" s="494"/>
      <c r="AE26" s="493">
        <f>SUM(AE24:AE25)</f>
        <v>1505</v>
      </c>
      <c r="AF26" s="494"/>
      <c r="AG26" s="493">
        <f>SUM(AG24:AG25)</f>
        <v>25000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597"/>
      <c r="BM26" s="590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3000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8901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7000</v>
      </c>
      <c r="C28" s="489"/>
      <c r="D28" s="488">
        <f t="shared" ref="D28:M28" si="59">D26-D27</f>
        <v>994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4000</v>
      </c>
      <c r="J28" s="489"/>
      <c r="K28" s="488">
        <f t="shared" si="59"/>
        <v>1000</v>
      </c>
      <c r="L28" s="489"/>
      <c r="M28" s="488">
        <f t="shared" si="59"/>
        <v>0</v>
      </c>
      <c r="N28" s="489"/>
      <c r="O28" s="179">
        <f>O26-O27</f>
        <v>2200</v>
      </c>
      <c r="P28" s="179">
        <f>P26-P27</f>
        <v>3500</v>
      </c>
      <c r="Q28" s="180">
        <f>Q26-Q27</f>
        <v>15</v>
      </c>
      <c r="R28" s="488">
        <f>R26-R27</f>
        <v>4000</v>
      </c>
      <c r="S28" s="489"/>
      <c r="T28" s="488">
        <f>T26-T27</f>
        <v>4000</v>
      </c>
      <c r="U28" s="489"/>
      <c r="V28" s="488">
        <f>V26-V27</f>
        <v>27809</v>
      </c>
      <c r="W28" s="600"/>
      <c r="X28" s="489"/>
      <c r="Y28" s="488">
        <f>Y26-Y27</f>
        <v>-50</v>
      </c>
      <c r="Z28" s="489"/>
      <c r="AA28" s="488">
        <f>AA26-AA27</f>
        <v>1000</v>
      </c>
      <c r="AB28" s="489"/>
      <c r="AC28" s="488">
        <f>AC26-AC27</f>
        <v>5200</v>
      </c>
      <c r="AD28" s="489"/>
      <c r="AE28" s="488">
        <f>AE26-AE27</f>
        <v>1106</v>
      </c>
      <c r="AF28" s="489"/>
      <c r="AG28" s="488">
        <f>AG26-AG27</f>
        <v>23000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167" priority="24" operator="containsText" text="Sun">
      <formula>NOT(ISERROR(SEARCH("Sun",AL14)))</formula>
    </cfRule>
  </conditionalFormatting>
  <conditionalFormatting sqref="AL15:BP15">
    <cfRule type="expression" dxfId="166" priority="21">
      <formula>AL$14="Sun"</formula>
    </cfRule>
    <cfRule type="expression" dxfId="165" priority="22">
      <formula>$AL14="Sun"</formula>
    </cfRule>
    <cfRule type="expression" dxfId="164" priority="23">
      <formula>"$AF14=""Sun"""</formula>
    </cfRule>
  </conditionalFormatting>
  <conditionalFormatting sqref="AL16:BP24">
    <cfRule type="expression" dxfId="163" priority="18">
      <formula>AL$14="Sun"</formula>
    </cfRule>
    <cfRule type="expression" dxfId="162" priority="19">
      <formula>$AL15="Sun"</formula>
    </cfRule>
    <cfRule type="expression" dxfId="161" priority="20">
      <formula>"$AF14=""Sun"""</formula>
    </cfRule>
  </conditionalFormatting>
  <conditionalFormatting sqref="AL16:BP24">
    <cfRule type="containsText" dxfId="160" priority="15" operator="containsText" text="ML">
      <formula>NOT(ISERROR(SEARCH("ML",AL16)))</formula>
    </cfRule>
    <cfRule type="containsText" dxfId="159" priority="16" operator="containsText" text="PL">
      <formula>NOT(ISERROR(SEARCH("PL",AL16)))</formula>
    </cfRule>
    <cfRule type="containsText" dxfId="158" priority="17" operator="containsText" text="CL">
      <formula>NOT(ISERROR(SEARCH("CL",AL16)))</formula>
    </cfRule>
  </conditionalFormatting>
  <conditionalFormatting sqref="AL16:BN24">
    <cfRule type="containsText" dxfId="157" priority="13" operator="containsText" text="AB">
      <formula>NOT(ISERROR(SEARCH("AB",AL16)))</formula>
    </cfRule>
    <cfRule type="containsText" dxfId="156" priority="14" operator="containsText" text="EO">
      <formula>NOT(ISERROR(SEARCH("EO",AL16)))</formula>
    </cfRule>
  </conditionalFormatting>
  <conditionalFormatting sqref="BW16:BW24">
    <cfRule type="cellIs" dxfId="155" priority="12" operator="greaterThan">
      <formula>15</formula>
    </cfRule>
  </conditionalFormatting>
  <conditionalFormatting sqref="AJ4:AK12">
    <cfRule type="duplicateValues" dxfId="154" priority="11"/>
  </conditionalFormatting>
  <conditionalFormatting sqref="BQ16:BQ24 BT16:BT24 BW16:BW24">
    <cfRule type="cellIs" dxfId="153" priority="10" operator="greaterThan">
      <formula>15</formula>
    </cfRule>
  </conditionalFormatting>
  <conditionalFormatting sqref="AJ4:AJ12">
    <cfRule type="duplicateValues" dxfId="152" priority="9"/>
  </conditionalFormatting>
  <conditionalFormatting sqref="AJ4:AJ12">
    <cfRule type="duplicateValues" dxfId="151" priority="8"/>
  </conditionalFormatting>
  <conditionalFormatting sqref="AJ4:AJ12">
    <cfRule type="duplicateValues" dxfId="150" priority="7"/>
  </conditionalFormatting>
  <conditionalFormatting sqref="AJ4:AJ12">
    <cfRule type="duplicateValues" dxfId="149" priority="6"/>
  </conditionalFormatting>
  <conditionalFormatting sqref="AJ4:AK12">
    <cfRule type="duplicateValues" dxfId="148" priority="5"/>
  </conditionalFormatting>
  <conditionalFormatting sqref="AJ4:AK12">
    <cfRule type="duplicateValues" dxfId="147" priority="4"/>
  </conditionalFormatting>
  <conditionalFormatting sqref="AJ4:AK12">
    <cfRule type="duplicateValues" dxfId="146" priority="3"/>
  </conditionalFormatting>
  <conditionalFormatting sqref="AJ4:AK12">
    <cfRule type="duplicateValues" dxfId="145" priority="2"/>
  </conditionalFormatting>
  <conditionalFormatting sqref="AJ4:AK12">
    <cfRule type="duplicateValues" dxfId="144" priority="1"/>
  </conditionalFormatting>
  <dataValidations count="7">
    <dataValidation type="list" allowBlank="1" showInputMessage="1" showErrorMessage="1" sqref="AL16:BP24" xr:uid="{00000000-0002-0000-0A00-000000000000}">
      <formula1>"P,CL,ML,PL,A,T,OD,GH,-"</formula1>
    </dataValidation>
    <dataValidation type="list" allowBlank="1" showInputMessage="1" showErrorMessage="1" sqref="AH4" xr:uid="{00000000-0002-0000-0A00-000001000000}">
      <formula1>"2020,2021"</formula1>
    </dataValidation>
    <dataValidation type="list" allowBlank="1" showInputMessage="1" showErrorMessage="1" sqref="AW30:AY30" xr:uid="{00000000-0002-0000-0A00-000002000000}">
      <formula1>"है ,नहीं"</formula1>
    </dataValidation>
    <dataValidation type="list" allowBlank="1" showInputMessage="1" showErrorMessage="1" sqref="AZ30:BB30" xr:uid="{00000000-0002-0000-0A00-000003000000}">
      <formula1>"अधूरी,पूर्ण"</formula1>
    </dataValidation>
    <dataValidation type="list" allowBlank="1" showInputMessage="1" showErrorMessage="1" sqref="BC30:BD30" xr:uid="{00000000-0002-0000-0A00-000004000000}">
      <formula1>"कच्ची,पक्की"</formula1>
    </dataValidation>
    <dataValidation type="list" allowBlank="1" showInputMessage="1" showErrorMessage="1" sqref="BN30:BW30" xr:uid="{00000000-0002-0000-0A00-000005000000}">
      <formula1>$CF$2:$CG$2</formula1>
    </dataValidation>
    <dataValidation type="list" allowBlank="1" showInputMessage="1" showErrorMessage="1" error="SELECT FROM DROP DOWN" sqref="AJ4:AK12" xr:uid="{00000000-0002-0000-0A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7000000}">
          <x14:formula1>
            <xm:f>MASTER!$C$35:$C$45</xm:f>
          </x14:formula1>
          <xm:sqref>B22:U23</xm:sqref>
        </x14:dataValidation>
        <x14:dataValidation type="list" allowBlank="1" showInputMessage="1" showErrorMessage="1" xr:uid="{00000000-0002-0000-0A00-000008000000}">
          <x14:formula1>
            <xm:f>MASTER!$B$9:$B$18</xm:f>
          </x14:formula1>
          <xm:sqref>AJ4:AJ12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E8C8C"/>
  </sheetPr>
  <dimension ref="A1:CI36"/>
  <sheetViews>
    <sheetView showGridLines="0" workbookViewId="0">
      <selection activeCell="B3" activeCellId="1" sqref="AB3:AG3 B3:C3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8.7109375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"&amp;2021</f>
        <v>JAN 2021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942</v>
      </c>
      <c r="AK5" s="467"/>
      <c r="AL5" s="529" t="str">
        <f t="shared" si="0"/>
        <v>मूल</v>
      </c>
      <c r="AM5" s="529"/>
      <c r="AN5" s="528"/>
      <c r="AO5" s="527" t="str">
        <f t="shared" si="1"/>
        <v>अध्यापक L-1</v>
      </c>
      <c r="AP5" s="528"/>
      <c r="AQ5" s="527" t="str">
        <f t="shared" si="2"/>
        <v>SRI</v>
      </c>
      <c r="AR5" s="529"/>
      <c r="AS5" s="528"/>
      <c r="AT5" s="523" t="str">
        <f t="shared" si="3"/>
        <v>GEN</v>
      </c>
      <c r="AU5" s="523" t="str">
        <f t="shared" si="4"/>
        <v>SRI</v>
      </c>
      <c r="AV5" s="525">
        <f t="shared" si="5"/>
        <v>31635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2011</v>
      </c>
      <c r="BB5" s="523" t="str">
        <f t="shared" si="9"/>
        <v>SRI</v>
      </c>
      <c r="BC5" s="523" t="str">
        <f t="shared" si="10"/>
        <v>HISTORY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2012</v>
      </c>
      <c r="BH5" s="524" t="str">
        <f t="shared" si="15"/>
        <v>SRI</v>
      </c>
      <c r="BI5" s="525">
        <f t="shared" si="16"/>
        <v>43328</v>
      </c>
      <c r="BJ5" s="526" t="str">
        <f t="shared" si="17"/>
        <v>SRI</v>
      </c>
      <c r="BK5" s="525">
        <f t="shared" si="18"/>
        <v>43328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2</v>
      </c>
      <c r="BP5" s="523" t="str">
        <f t="shared" si="23"/>
        <v>SRI</v>
      </c>
      <c r="BQ5" s="523" t="str">
        <f t="shared" si="24"/>
        <v>01234567892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888888888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983</v>
      </c>
      <c r="AK6" s="467"/>
      <c r="AL6" s="529" t="str">
        <f t="shared" si="0"/>
        <v/>
      </c>
      <c r="AM6" s="529"/>
      <c r="AN6" s="528"/>
      <c r="AO6" s="527" t="str">
        <f t="shared" si="1"/>
        <v/>
      </c>
      <c r="AP6" s="528"/>
      <c r="AQ6" s="527" t="str">
        <f t="shared" si="2"/>
        <v/>
      </c>
      <c r="AR6" s="529"/>
      <c r="AS6" s="528"/>
      <c r="AT6" s="523" t="str">
        <f t="shared" si="3"/>
        <v/>
      </c>
      <c r="AU6" s="523" t="e">
        <f t="shared" si="4"/>
        <v>#N/A</v>
      </c>
      <c r="AV6" s="525" t="str">
        <f t="shared" si="5"/>
        <v/>
      </c>
      <c r="AW6" s="526"/>
      <c r="AX6" s="531"/>
      <c r="AY6" s="523" t="str">
        <f t="shared" si="6"/>
        <v/>
      </c>
      <c r="AZ6" s="523" t="e">
        <f t="shared" si="7"/>
        <v>#N/A</v>
      </c>
      <c r="BA6" s="523" t="str">
        <f t="shared" si="8"/>
        <v/>
      </c>
      <c r="BB6" s="523" t="e">
        <f t="shared" si="9"/>
        <v>#N/A</v>
      </c>
      <c r="BC6" s="523" t="str">
        <f t="shared" si="10"/>
        <v/>
      </c>
      <c r="BD6" s="523" t="e">
        <f t="shared" si="11"/>
        <v>#N/A</v>
      </c>
      <c r="BE6" s="523" t="str">
        <f t="shared" si="12"/>
        <v/>
      </c>
      <c r="BF6" s="523" t="e">
        <f t="shared" si="13"/>
        <v>#N/A</v>
      </c>
      <c r="BG6" s="524" t="str">
        <f t="shared" si="14"/>
        <v/>
      </c>
      <c r="BH6" s="524" t="e">
        <f t="shared" si="15"/>
        <v>#N/A</v>
      </c>
      <c r="BI6" s="525" t="str">
        <f t="shared" si="16"/>
        <v/>
      </c>
      <c r="BJ6" s="526" t="e">
        <f t="shared" si="17"/>
        <v>#N/A</v>
      </c>
      <c r="BK6" s="525" t="str">
        <f t="shared" si="18"/>
        <v/>
      </c>
      <c r="BL6" s="531" t="e">
        <f t="shared" si="19"/>
        <v>#N/A</v>
      </c>
      <c r="BM6" s="525" t="str">
        <f t="shared" si="20"/>
        <v/>
      </c>
      <c r="BN6" s="526" t="e">
        <f t="shared" si="21"/>
        <v>#N/A</v>
      </c>
      <c r="BO6" s="523" t="str">
        <f t="shared" si="22"/>
        <v/>
      </c>
      <c r="BP6" s="523" t="e">
        <f t="shared" si="23"/>
        <v>#N/A</v>
      </c>
      <c r="BQ6" s="523" t="str">
        <f t="shared" si="24"/>
        <v/>
      </c>
      <c r="BR6" s="523" t="e">
        <f t="shared" si="25"/>
        <v>#N/A</v>
      </c>
      <c r="BS6" s="523" t="e">
        <f t="shared" si="25"/>
        <v>#N/A</v>
      </c>
      <c r="BT6" s="523" t="e">
        <f t="shared" si="25"/>
        <v>#N/A</v>
      </c>
      <c r="BU6" s="523" t="e">
        <f t="shared" si="25"/>
        <v>#N/A</v>
      </c>
      <c r="BV6" s="523" t="str">
        <f t="shared" si="26"/>
        <v/>
      </c>
      <c r="BW6" s="523" t="e">
        <f t="shared" si="27"/>
        <v>#N/A</v>
      </c>
      <c r="BX6" s="523" t="e">
        <f t="shared" si="27"/>
        <v>#N/A</v>
      </c>
      <c r="BY6" s="532" t="e">
        <f t="shared" si="27"/>
        <v>#N/A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983</v>
      </c>
      <c r="AK7" s="467"/>
      <c r="AL7" s="529" t="str">
        <f t="shared" si="0"/>
        <v/>
      </c>
      <c r="AM7" s="529"/>
      <c r="AN7" s="528"/>
      <c r="AO7" s="527" t="str">
        <f t="shared" si="1"/>
        <v/>
      </c>
      <c r="AP7" s="528"/>
      <c r="AQ7" s="527" t="str">
        <f t="shared" si="2"/>
        <v/>
      </c>
      <c r="AR7" s="529"/>
      <c r="AS7" s="528"/>
      <c r="AT7" s="523" t="str">
        <f t="shared" si="3"/>
        <v/>
      </c>
      <c r="AU7" s="523" t="e">
        <f t="shared" si="4"/>
        <v>#N/A</v>
      </c>
      <c r="AV7" s="525" t="str">
        <f t="shared" si="5"/>
        <v/>
      </c>
      <c r="AW7" s="526"/>
      <c r="AX7" s="531"/>
      <c r="AY7" s="523" t="str">
        <f t="shared" si="6"/>
        <v/>
      </c>
      <c r="AZ7" s="523" t="e">
        <f t="shared" si="7"/>
        <v>#N/A</v>
      </c>
      <c r="BA7" s="523" t="str">
        <f t="shared" si="8"/>
        <v/>
      </c>
      <c r="BB7" s="523" t="e">
        <f t="shared" si="9"/>
        <v>#N/A</v>
      </c>
      <c r="BC7" s="523" t="str">
        <f t="shared" si="10"/>
        <v/>
      </c>
      <c r="BD7" s="523" t="e">
        <f t="shared" si="11"/>
        <v>#N/A</v>
      </c>
      <c r="BE7" s="523" t="str">
        <f t="shared" si="12"/>
        <v/>
      </c>
      <c r="BF7" s="523" t="e">
        <f t="shared" si="13"/>
        <v>#N/A</v>
      </c>
      <c r="BG7" s="524" t="str">
        <f t="shared" si="14"/>
        <v/>
      </c>
      <c r="BH7" s="524" t="e">
        <f t="shared" si="15"/>
        <v>#N/A</v>
      </c>
      <c r="BI7" s="525" t="str">
        <f t="shared" si="16"/>
        <v/>
      </c>
      <c r="BJ7" s="526" t="e">
        <f t="shared" si="17"/>
        <v>#N/A</v>
      </c>
      <c r="BK7" s="525" t="str">
        <f t="shared" si="18"/>
        <v/>
      </c>
      <c r="BL7" s="531" t="e">
        <f t="shared" si="19"/>
        <v>#N/A</v>
      </c>
      <c r="BM7" s="525" t="str">
        <f t="shared" si="20"/>
        <v/>
      </c>
      <c r="BN7" s="526" t="e">
        <f t="shared" si="21"/>
        <v>#N/A</v>
      </c>
      <c r="BO7" s="523" t="str">
        <f t="shared" si="22"/>
        <v/>
      </c>
      <c r="BP7" s="523" t="e">
        <f t="shared" si="23"/>
        <v>#N/A</v>
      </c>
      <c r="BQ7" s="523" t="str">
        <f t="shared" si="24"/>
        <v/>
      </c>
      <c r="BR7" s="523" t="e">
        <f t="shared" si="25"/>
        <v>#N/A</v>
      </c>
      <c r="BS7" s="523" t="e">
        <f t="shared" si="25"/>
        <v>#N/A</v>
      </c>
      <c r="BT7" s="523" t="e">
        <f t="shared" si="25"/>
        <v>#N/A</v>
      </c>
      <c r="BU7" s="523" t="e">
        <f t="shared" si="25"/>
        <v>#N/A</v>
      </c>
      <c r="BV7" s="523" t="str">
        <f t="shared" si="26"/>
        <v/>
      </c>
      <c r="BW7" s="523" t="e">
        <f t="shared" si="27"/>
        <v>#N/A</v>
      </c>
      <c r="BX7" s="523" t="e">
        <f t="shared" si="27"/>
        <v>#N/A</v>
      </c>
      <c r="BY7" s="532" t="e">
        <f t="shared" si="27"/>
        <v>#N/A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983</v>
      </c>
      <c r="AK8" s="467"/>
      <c r="AL8" s="529" t="str">
        <f t="shared" si="0"/>
        <v/>
      </c>
      <c r="AM8" s="529"/>
      <c r="AN8" s="528"/>
      <c r="AO8" s="527" t="str">
        <f t="shared" si="1"/>
        <v/>
      </c>
      <c r="AP8" s="528"/>
      <c r="AQ8" s="527" t="str">
        <f t="shared" si="2"/>
        <v/>
      </c>
      <c r="AR8" s="529"/>
      <c r="AS8" s="528"/>
      <c r="AT8" s="523" t="str">
        <f t="shared" si="3"/>
        <v/>
      </c>
      <c r="AU8" s="523" t="e">
        <f t="shared" si="4"/>
        <v>#N/A</v>
      </c>
      <c r="AV8" s="525" t="str">
        <f t="shared" si="5"/>
        <v/>
      </c>
      <c r="AW8" s="526"/>
      <c r="AX8" s="531"/>
      <c r="AY8" s="523" t="str">
        <f t="shared" si="6"/>
        <v/>
      </c>
      <c r="AZ8" s="523" t="e">
        <f t="shared" si="7"/>
        <v>#N/A</v>
      </c>
      <c r="BA8" s="523" t="str">
        <f t="shared" si="8"/>
        <v/>
      </c>
      <c r="BB8" s="523" t="e">
        <f t="shared" si="9"/>
        <v>#N/A</v>
      </c>
      <c r="BC8" s="523" t="str">
        <f t="shared" si="10"/>
        <v/>
      </c>
      <c r="BD8" s="523" t="e">
        <f t="shared" si="11"/>
        <v>#N/A</v>
      </c>
      <c r="BE8" s="523" t="str">
        <f t="shared" si="12"/>
        <v/>
      </c>
      <c r="BF8" s="523" t="e">
        <f t="shared" si="13"/>
        <v>#N/A</v>
      </c>
      <c r="BG8" s="524" t="str">
        <f t="shared" si="14"/>
        <v/>
      </c>
      <c r="BH8" s="524" t="e">
        <f t="shared" si="15"/>
        <v>#N/A</v>
      </c>
      <c r="BI8" s="525" t="str">
        <f t="shared" si="16"/>
        <v/>
      </c>
      <c r="BJ8" s="526" t="e">
        <f t="shared" si="17"/>
        <v>#N/A</v>
      </c>
      <c r="BK8" s="525" t="str">
        <f t="shared" si="18"/>
        <v/>
      </c>
      <c r="BL8" s="531" t="e">
        <f t="shared" si="19"/>
        <v>#N/A</v>
      </c>
      <c r="BM8" s="525" t="str">
        <f t="shared" si="20"/>
        <v/>
      </c>
      <c r="BN8" s="526" t="e">
        <f t="shared" si="21"/>
        <v>#N/A</v>
      </c>
      <c r="BO8" s="523" t="str">
        <f t="shared" si="22"/>
        <v/>
      </c>
      <c r="BP8" s="523" t="e">
        <f t="shared" si="23"/>
        <v>#N/A</v>
      </c>
      <c r="BQ8" s="523" t="str">
        <f t="shared" si="24"/>
        <v/>
      </c>
      <c r="BR8" s="523" t="e">
        <f t="shared" si="25"/>
        <v>#N/A</v>
      </c>
      <c r="BS8" s="523" t="e">
        <f t="shared" si="25"/>
        <v>#N/A</v>
      </c>
      <c r="BT8" s="523" t="e">
        <f t="shared" si="25"/>
        <v>#N/A</v>
      </c>
      <c r="BU8" s="523" t="e">
        <f t="shared" si="25"/>
        <v>#N/A</v>
      </c>
      <c r="BV8" s="523" t="str">
        <f t="shared" si="26"/>
        <v/>
      </c>
      <c r="BW8" s="523" t="e">
        <f t="shared" si="27"/>
        <v>#N/A</v>
      </c>
      <c r="BX8" s="523" t="e">
        <f t="shared" si="27"/>
        <v>#N/A</v>
      </c>
      <c r="BY8" s="532" t="e">
        <f t="shared" si="27"/>
        <v>#N/A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983</v>
      </c>
      <c r="AK9" s="467"/>
      <c r="AL9" s="529" t="str">
        <f t="shared" si="0"/>
        <v/>
      </c>
      <c r="AM9" s="529"/>
      <c r="AN9" s="528"/>
      <c r="AO9" s="527" t="str">
        <f t="shared" si="1"/>
        <v/>
      </c>
      <c r="AP9" s="528"/>
      <c r="AQ9" s="527" t="str">
        <f t="shared" si="2"/>
        <v/>
      </c>
      <c r="AR9" s="529"/>
      <c r="AS9" s="528"/>
      <c r="AT9" s="523" t="str">
        <f t="shared" si="3"/>
        <v/>
      </c>
      <c r="AU9" s="523" t="e">
        <f t="shared" si="4"/>
        <v>#N/A</v>
      </c>
      <c r="AV9" s="525" t="str">
        <f t="shared" si="5"/>
        <v/>
      </c>
      <c r="AW9" s="526"/>
      <c r="AX9" s="531"/>
      <c r="AY9" s="523" t="str">
        <f t="shared" si="6"/>
        <v/>
      </c>
      <c r="AZ9" s="523" t="e">
        <f t="shared" si="7"/>
        <v>#N/A</v>
      </c>
      <c r="BA9" s="523" t="str">
        <f t="shared" si="8"/>
        <v/>
      </c>
      <c r="BB9" s="523" t="e">
        <f t="shared" si="9"/>
        <v>#N/A</v>
      </c>
      <c r="BC9" s="523" t="str">
        <f t="shared" si="10"/>
        <v/>
      </c>
      <c r="BD9" s="523" t="e">
        <f t="shared" si="11"/>
        <v>#N/A</v>
      </c>
      <c r="BE9" s="523" t="str">
        <f t="shared" si="12"/>
        <v/>
      </c>
      <c r="BF9" s="523" t="e">
        <f t="shared" si="13"/>
        <v>#N/A</v>
      </c>
      <c r="BG9" s="524" t="str">
        <f t="shared" si="14"/>
        <v/>
      </c>
      <c r="BH9" s="524" t="e">
        <f t="shared" si="15"/>
        <v>#N/A</v>
      </c>
      <c r="BI9" s="525" t="str">
        <f t="shared" si="16"/>
        <v/>
      </c>
      <c r="BJ9" s="526" t="e">
        <f t="shared" si="17"/>
        <v>#N/A</v>
      </c>
      <c r="BK9" s="525" t="str">
        <f t="shared" si="18"/>
        <v/>
      </c>
      <c r="BL9" s="531" t="e">
        <f t="shared" si="19"/>
        <v>#N/A</v>
      </c>
      <c r="BM9" s="525" t="str">
        <f t="shared" si="20"/>
        <v/>
      </c>
      <c r="BN9" s="526" t="e">
        <f t="shared" si="21"/>
        <v>#N/A</v>
      </c>
      <c r="BO9" s="523" t="str">
        <f t="shared" si="22"/>
        <v/>
      </c>
      <c r="BP9" s="523" t="e">
        <f t="shared" si="23"/>
        <v>#N/A</v>
      </c>
      <c r="BQ9" s="523" t="str">
        <f t="shared" si="24"/>
        <v/>
      </c>
      <c r="BR9" s="523" t="e">
        <f t="shared" si="25"/>
        <v>#N/A</v>
      </c>
      <c r="BS9" s="523" t="e">
        <f t="shared" si="25"/>
        <v>#N/A</v>
      </c>
      <c r="BT9" s="523" t="e">
        <f t="shared" si="25"/>
        <v>#N/A</v>
      </c>
      <c r="BU9" s="523" t="e">
        <f t="shared" si="25"/>
        <v>#N/A</v>
      </c>
      <c r="BV9" s="523" t="str">
        <f t="shared" si="26"/>
        <v/>
      </c>
      <c r="BW9" s="523" t="e">
        <f t="shared" si="27"/>
        <v>#N/A</v>
      </c>
      <c r="BX9" s="523" t="e">
        <f t="shared" si="27"/>
        <v>#N/A</v>
      </c>
      <c r="BY9" s="532" t="e">
        <f t="shared" si="27"/>
        <v>#N/A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983</v>
      </c>
      <c r="AK10" s="467"/>
      <c r="AL10" s="529" t="str">
        <f t="shared" si="0"/>
        <v/>
      </c>
      <c r="AM10" s="529"/>
      <c r="AN10" s="528"/>
      <c r="AO10" s="527" t="str">
        <f t="shared" si="1"/>
        <v/>
      </c>
      <c r="AP10" s="528"/>
      <c r="AQ10" s="527" t="str">
        <f t="shared" si="2"/>
        <v/>
      </c>
      <c r="AR10" s="529"/>
      <c r="AS10" s="528"/>
      <c r="AT10" s="523" t="str">
        <f t="shared" si="3"/>
        <v/>
      </c>
      <c r="AU10" s="523" t="e">
        <f t="shared" si="4"/>
        <v>#N/A</v>
      </c>
      <c r="AV10" s="525" t="str">
        <f t="shared" si="5"/>
        <v/>
      </c>
      <c r="AW10" s="526"/>
      <c r="AX10" s="531"/>
      <c r="AY10" s="523" t="str">
        <f t="shared" si="6"/>
        <v/>
      </c>
      <c r="AZ10" s="523" t="e">
        <f t="shared" si="7"/>
        <v>#N/A</v>
      </c>
      <c r="BA10" s="523" t="str">
        <f t="shared" si="8"/>
        <v/>
      </c>
      <c r="BB10" s="523" t="e">
        <f t="shared" si="9"/>
        <v>#N/A</v>
      </c>
      <c r="BC10" s="523" t="str">
        <f t="shared" si="10"/>
        <v/>
      </c>
      <c r="BD10" s="523" t="e">
        <f t="shared" si="11"/>
        <v>#N/A</v>
      </c>
      <c r="BE10" s="523" t="str">
        <f t="shared" si="12"/>
        <v/>
      </c>
      <c r="BF10" s="523" t="e">
        <f t="shared" si="13"/>
        <v>#N/A</v>
      </c>
      <c r="BG10" s="524" t="str">
        <f t="shared" si="14"/>
        <v/>
      </c>
      <c r="BH10" s="524" t="e">
        <f t="shared" si="15"/>
        <v>#N/A</v>
      </c>
      <c r="BI10" s="525" t="str">
        <f t="shared" si="16"/>
        <v/>
      </c>
      <c r="BJ10" s="526" t="e">
        <f t="shared" si="17"/>
        <v>#N/A</v>
      </c>
      <c r="BK10" s="525" t="str">
        <f t="shared" si="18"/>
        <v/>
      </c>
      <c r="BL10" s="531" t="e">
        <f t="shared" si="19"/>
        <v>#N/A</v>
      </c>
      <c r="BM10" s="525" t="str">
        <f t="shared" si="20"/>
        <v/>
      </c>
      <c r="BN10" s="526" t="e">
        <f t="shared" si="21"/>
        <v>#N/A</v>
      </c>
      <c r="BO10" s="523" t="str">
        <f t="shared" si="22"/>
        <v/>
      </c>
      <c r="BP10" s="523" t="e">
        <f t="shared" si="23"/>
        <v>#N/A</v>
      </c>
      <c r="BQ10" s="523" t="str">
        <f t="shared" si="24"/>
        <v/>
      </c>
      <c r="BR10" s="523" t="e">
        <f t="shared" si="25"/>
        <v>#N/A</v>
      </c>
      <c r="BS10" s="523" t="e">
        <f t="shared" si="25"/>
        <v>#N/A</v>
      </c>
      <c r="BT10" s="523" t="e">
        <f t="shared" si="25"/>
        <v>#N/A</v>
      </c>
      <c r="BU10" s="523" t="e">
        <f t="shared" si="25"/>
        <v>#N/A</v>
      </c>
      <c r="BV10" s="523" t="str">
        <f t="shared" si="26"/>
        <v/>
      </c>
      <c r="BW10" s="523" t="e">
        <f t="shared" si="27"/>
        <v>#N/A</v>
      </c>
      <c r="BX10" s="523" t="e">
        <f t="shared" si="27"/>
        <v>#N/A</v>
      </c>
      <c r="BY10" s="532" t="e">
        <f t="shared" si="27"/>
        <v>#N/A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44197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44227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Fri</v>
      </c>
      <c r="AM14" s="143" t="str">
        <f t="shared" ref="AM14:BP14" ca="1" si="42">TEXT(AM15,"DDD")</f>
        <v>Sat</v>
      </c>
      <c r="AN14" s="143" t="str">
        <f t="shared" ca="1" si="42"/>
        <v>Sun</v>
      </c>
      <c r="AO14" s="143" t="str">
        <f t="shared" ca="1" si="42"/>
        <v>Mon</v>
      </c>
      <c r="AP14" s="143" t="str">
        <f t="shared" ca="1" si="42"/>
        <v>Tue</v>
      </c>
      <c r="AQ14" s="143" t="str">
        <f t="shared" ca="1" si="42"/>
        <v>Wed</v>
      </c>
      <c r="AR14" s="143" t="str">
        <f t="shared" ca="1" si="42"/>
        <v>Thu</v>
      </c>
      <c r="AS14" s="143" t="str">
        <f t="shared" ca="1" si="42"/>
        <v>Fri</v>
      </c>
      <c r="AT14" s="143" t="str">
        <f t="shared" ca="1" si="42"/>
        <v>Sat</v>
      </c>
      <c r="AU14" s="143" t="str">
        <f t="shared" ca="1" si="42"/>
        <v>Sun</v>
      </c>
      <c r="AV14" s="143" t="str">
        <f t="shared" ca="1" si="42"/>
        <v>Mon</v>
      </c>
      <c r="AW14" s="143" t="str">
        <f t="shared" ca="1" si="42"/>
        <v>Tue</v>
      </c>
      <c r="AX14" s="143" t="str">
        <f t="shared" ca="1" si="42"/>
        <v>Wed</v>
      </c>
      <c r="AY14" s="143" t="str">
        <f t="shared" ca="1" si="42"/>
        <v>Thu</v>
      </c>
      <c r="AZ14" s="143" t="str">
        <f t="shared" ca="1" si="42"/>
        <v>Fri</v>
      </c>
      <c r="BA14" s="143" t="str">
        <f t="shared" ca="1" si="42"/>
        <v>Sat</v>
      </c>
      <c r="BB14" s="143" t="str">
        <f t="shared" ca="1" si="42"/>
        <v>Sun</v>
      </c>
      <c r="BC14" s="143" t="str">
        <f t="shared" ca="1" si="42"/>
        <v>Mon</v>
      </c>
      <c r="BD14" s="143" t="str">
        <f t="shared" ca="1" si="42"/>
        <v>Tue</v>
      </c>
      <c r="BE14" s="143" t="str">
        <f t="shared" ca="1" si="42"/>
        <v>Wed</v>
      </c>
      <c r="BF14" s="143" t="str">
        <f t="shared" ca="1" si="42"/>
        <v>Thu</v>
      </c>
      <c r="BG14" s="143" t="str">
        <f t="shared" ca="1" si="42"/>
        <v>Fri</v>
      </c>
      <c r="BH14" s="143" t="str">
        <f t="shared" ca="1" si="42"/>
        <v>Sat</v>
      </c>
      <c r="BI14" s="143" t="str">
        <f t="shared" ca="1" si="42"/>
        <v>Sun</v>
      </c>
      <c r="BJ14" s="143" t="str">
        <f t="shared" ca="1" si="42"/>
        <v>Mon</v>
      </c>
      <c r="BK14" s="143" t="str">
        <f t="shared" ca="1" si="42"/>
        <v>Tue</v>
      </c>
      <c r="BL14" s="143" t="str">
        <f t="shared" ca="1" si="42"/>
        <v>Wed</v>
      </c>
      <c r="BM14" s="143" t="str">
        <f t="shared" ca="1" si="42"/>
        <v>Thu</v>
      </c>
      <c r="BN14" s="143" t="str">
        <f t="shared" ca="1" si="42"/>
        <v>Fri</v>
      </c>
      <c r="BO14" s="143" t="str">
        <f t="shared" ca="1" si="42"/>
        <v>Sat</v>
      </c>
      <c r="BP14" s="143" t="str">
        <f t="shared" ca="1" si="42"/>
        <v>Sun</v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44197</v>
      </c>
      <c r="AM15" s="145">
        <f ca="1">IF(AL15&lt;$BK$13,AL15+1,"")</f>
        <v>44198</v>
      </c>
      <c r="AN15" s="145">
        <f t="shared" ref="AN15:BP15" ca="1" si="46">IF(AM15&lt;$BK$13,AM15+1,"")</f>
        <v>44199</v>
      </c>
      <c r="AO15" s="145">
        <f t="shared" ca="1" si="46"/>
        <v>44200</v>
      </c>
      <c r="AP15" s="145">
        <f t="shared" ca="1" si="46"/>
        <v>44201</v>
      </c>
      <c r="AQ15" s="145">
        <f t="shared" ca="1" si="46"/>
        <v>44202</v>
      </c>
      <c r="AR15" s="145">
        <f t="shared" ca="1" si="46"/>
        <v>44203</v>
      </c>
      <c r="AS15" s="145">
        <f t="shared" ca="1" si="46"/>
        <v>44204</v>
      </c>
      <c r="AT15" s="145">
        <f t="shared" ca="1" si="46"/>
        <v>44205</v>
      </c>
      <c r="AU15" s="145">
        <f t="shared" ca="1" si="46"/>
        <v>44206</v>
      </c>
      <c r="AV15" s="145">
        <f t="shared" ca="1" si="46"/>
        <v>44207</v>
      </c>
      <c r="AW15" s="145">
        <f t="shared" ca="1" si="46"/>
        <v>44208</v>
      </c>
      <c r="AX15" s="145">
        <f t="shared" ca="1" si="46"/>
        <v>44209</v>
      </c>
      <c r="AY15" s="145">
        <f t="shared" ca="1" si="46"/>
        <v>44210</v>
      </c>
      <c r="AZ15" s="145">
        <f t="shared" ca="1" si="46"/>
        <v>44211</v>
      </c>
      <c r="BA15" s="145">
        <f t="shared" ca="1" si="46"/>
        <v>44212</v>
      </c>
      <c r="BB15" s="145">
        <f t="shared" ca="1" si="46"/>
        <v>44213</v>
      </c>
      <c r="BC15" s="145">
        <f t="shared" ca="1" si="46"/>
        <v>44214</v>
      </c>
      <c r="BD15" s="145">
        <f t="shared" ca="1" si="46"/>
        <v>44215</v>
      </c>
      <c r="BE15" s="145">
        <f t="shared" ca="1" si="46"/>
        <v>44216</v>
      </c>
      <c r="BF15" s="145">
        <f t="shared" ca="1" si="46"/>
        <v>44217</v>
      </c>
      <c r="BG15" s="145">
        <f t="shared" ca="1" si="46"/>
        <v>44218</v>
      </c>
      <c r="BH15" s="145">
        <f t="shared" ca="1" si="46"/>
        <v>44219</v>
      </c>
      <c r="BI15" s="145">
        <f t="shared" ca="1" si="46"/>
        <v>44220</v>
      </c>
      <c r="BJ15" s="145">
        <f t="shared" ca="1" si="46"/>
        <v>44221</v>
      </c>
      <c r="BK15" s="145">
        <f t="shared" ca="1" si="46"/>
        <v>44222</v>
      </c>
      <c r="BL15" s="145">
        <f t="shared" ca="1" si="46"/>
        <v>44223</v>
      </c>
      <c r="BM15" s="145">
        <f t="shared" ca="1" si="46"/>
        <v>44224</v>
      </c>
      <c r="BN15" s="145">
        <f t="shared" ca="1" si="46"/>
        <v>44225</v>
      </c>
      <c r="BO15" s="145">
        <f t="shared" ca="1" si="46"/>
        <v>44226</v>
      </c>
      <c r="BP15" s="145">
        <f t="shared" ca="1" si="46"/>
        <v>44227</v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 t="s">
        <v>885</v>
      </c>
      <c r="AN16" s="196"/>
      <c r="AO16" s="196" t="s">
        <v>81</v>
      </c>
      <c r="AP16" s="196"/>
      <c r="AQ16" s="196" t="s">
        <v>81</v>
      </c>
      <c r="AR16" s="196" t="s">
        <v>81</v>
      </c>
      <c r="AS16" s="196" t="s">
        <v>81</v>
      </c>
      <c r="AT16" s="196" t="s">
        <v>81</v>
      </c>
      <c r="AU16" s="196"/>
      <c r="AV16" s="196" t="s">
        <v>81</v>
      </c>
      <c r="AW16" s="196" t="s">
        <v>885</v>
      </c>
      <c r="AX16" s="196" t="s">
        <v>885</v>
      </c>
      <c r="AY16" s="196" t="s">
        <v>885</v>
      </c>
      <c r="AZ16" s="196" t="s">
        <v>81</v>
      </c>
      <c r="BA16" s="196" t="s">
        <v>885</v>
      </c>
      <c r="BB16" s="196"/>
      <c r="BC16" s="196" t="s">
        <v>81</v>
      </c>
      <c r="BD16" s="196"/>
      <c r="BE16" s="196" t="s">
        <v>81</v>
      </c>
      <c r="BF16" s="196" t="s">
        <v>81</v>
      </c>
      <c r="BG16" s="196" t="s">
        <v>81</v>
      </c>
      <c r="BH16" s="196" t="s">
        <v>81</v>
      </c>
      <c r="BI16" s="196"/>
      <c r="BJ16" s="196" t="s">
        <v>81</v>
      </c>
      <c r="BK16" s="196"/>
      <c r="BL16" s="196" t="s">
        <v>885</v>
      </c>
      <c r="BM16" s="196" t="s">
        <v>885</v>
      </c>
      <c r="BN16" s="196" t="s">
        <v>885</v>
      </c>
      <c r="BO16" s="196" t="s">
        <v>885</v>
      </c>
      <c r="BP16" s="196"/>
      <c r="BQ16" s="151">
        <f>COUNTIF(AL16:BP16,"CL")</f>
        <v>13</v>
      </c>
      <c r="BR16" s="151">
        <f>COUNTIF(AL16:BP16,"ML")</f>
        <v>0</v>
      </c>
      <c r="BS16" s="151">
        <f>COUNTIF(AL16:BP16,"PL")</f>
        <v>0</v>
      </c>
      <c r="BT16" s="151">
        <f>DEC!BW16</f>
        <v>30</v>
      </c>
      <c r="BU16" s="151">
        <f>DEC!BX16</f>
        <v>0</v>
      </c>
      <c r="BV16" s="151">
        <f>DEC!BY16</f>
        <v>0</v>
      </c>
      <c r="BW16" s="152">
        <f>BT16+BQ16</f>
        <v>43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SHYAM</v>
      </c>
      <c r="AK17" s="492"/>
      <c r="AL17" s="196" t="s">
        <v>885</v>
      </c>
      <c r="AM17" s="196" t="s">
        <v>885</v>
      </c>
      <c r="AN17" s="196"/>
      <c r="AO17" s="196" t="s">
        <v>885</v>
      </c>
      <c r="AP17" s="196"/>
      <c r="AQ17" s="196" t="s">
        <v>885</v>
      </c>
      <c r="AR17" s="196" t="s">
        <v>885</v>
      </c>
      <c r="AS17" s="196" t="s">
        <v>885</v>
      </c>
      <c r="AT17" s="196" t="s">
        <v>885</v>
      </c>
      <c r="AU17" s="196"/>
      <c r="AV17" s="196" t="s">
        <v>885</v>
      </c>
      <c r="AW17" s="196" t="s">
        <v>885</v>
      </c>
      <c r="AX17" s="196" t="s">
        <v>885</v>
      </c>
      <c r="AY17" s="196" t="s">
        <v>885</v>
      </c>
      <c r="AZ17" s="196" t="s">
        <v>885</v>
      </c>
      <c r="BA17" s="196" t="s">
        <v>885</v>
      </c>
      <c r="BB17" s="196"/>
      <c r="BC17" s="196" t="s">
        <v>885</v>
      </c>
      <c r="BD17" s="196" t="s">
        <v>885</v>
      </c>
      <c r="BE17" s="196" t="s">
        <v>885</v>
      </c>
      <c r="BF17" s="196" t="s">
        <v>885</v>
      </c>
      <c r="BG17" s="196" t="s">
        <v>885</v>
      </c>
      <c r="BH17" s="196" t="s">
        <v>885</v>
      </c>
      <c r="BI17" s="196"/>
      <c r="BJ17" s="196" t="s">
        <v>885</v>
      </c>
      <c r="BK17" s="196" t="s">
        <v>885</v>
      </c>
      <c r="BL17" s="196" t="s">
        <v>885</v>
      </c>
      <c r="BM17" s="196" t="s">
        <v>81</v>
      </c>
      <c r="BN17" s="196" t="s">
        <v>885</v>
      </c>
      <c r="BO17" s="196" t="s">
        <v>81</v>
      </c>
      <c r="BP17" s="196"/>
      <c r="BQ17" s="151">
        <f t="shared" ref="BQ17:BQ24" si="53">COUNTIF(AL17:BP17,"CL")</f>
        <v>2</v>
      </c>
      <c r="BR17" s="151">
        <f t="shared" ref="BR17:BR24" si="54">COUNTIF(AL17:BP17,"ML")</f>
        <v>0</v>
      </c>
      <c r="BS17" s="151">
        <f t="shared" ref="BS17:BS24" si="55">COUNTIF(AL17:BP17,"PL")</f>
        <v>0</v>
      </c>
      <c r="BT17" s="151">
        <f>DEC!BW17</f>
        <v>12</v>
      </c>
      <c r="BU17" s="151">
        <f>DEC!BX17</f>
        <v>2</v>
      </c>
      <c r="BV17" s="151">
        <f>DEC!BY17</f>
        <v>0</v>
      </c>
      <c r="BW17" s="152">
        <f t="shared" ref="BW17:BY24" si="56">BT17+BQ17</f>
        <v>14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GURUCHARAN SINGH</v>
      </c>
      <c r="AK18" s="492"/>
      <c r="AL18" s="196" t="s">
        <v>81</v>
      </c>
      <c r="AM18" s="196" t="s">
        <v>885</v>
      </c>
      <c r="AN18" s="196"/>
      <c r="AO18" s="196" t="s">
        <v>83</v>
      </c>
      <c r="AP18" s="196"/>
      <c r="AQ18" s="196" t="s">
        <v>885</v>
      </c>
      <c r="AR18" s="196" t="s">
        <v>885</v>
      </c>
      <c r="AS18" s="196" t="s">
        <v>885</v>
      </c>
      <c r="AT18" s="196" t="s">
        <v>885</v>
      </c>
      <c r="AU18" s="196"/>
      <c r="AV18" s="196" t="s">
        <v>885</v>
      </c>
      <c r="AW18" s="196" t="s">
        <v>885</v>
      </c>
      <c r="AX18" s="196" t="s">
        <v>885</v>
      </c>
      <c r="AY18" s="196" t="s">
        <v>885</v>
      </c>
      <c r="AZ18" s="196" t="s">
        <v>885</v>
      </c>
      <c r="BA18" s="196" t="s">
        <v>885</v>
      </c>
      <c r="BB18" s="196"/>
      <c r="BC18" s="196" t="s">
        <v>885</v>
      </c>
      <c r="BD18" s="196" t="s">
        <v>885</v>
      </c>
      <c r="BE18" s="196" t="s">
        <v>885</v>
      </c>
      <c r="BF18" s="196" t="s">
        <v>885</v>
      </c>
      <c r="BG18" s="196" t="s">
        <v>82</v>
      </c>
      <c r="BH18" s="196" t="s">
        <v>82</v>
      </c>
      <c r="BI18" s="196"/>
      <c r="BJ18" s="196" t="s">
        <v>885</v>
      </c>
      <c r="BK18" s="196" t="s">
        <v>885</v>
      </c>
      <c r="BL18" s="196" t="s">
        <v>885</v>
      </c>
      <c r="BM18" s="196" t="s">
        <v>885</v>
      </c>
      <c r="BN18" s="196" t="s">
        <v>885</v>
      </c>
      <c r="BO18" s="196" t="s">
        <v>885</v>
      </c>
      <c r="BP18" s="196"/>
      <c r="BQ18" s="151">
        <f t="shared" si="53"/>
        <v>1</v>
      </c>
      <c r="BR18" s="151">
        <f t="shared" si="54"/>
        <v>2</v>
      </c>
      <c r="BS18" s="151">
        <f t="shared" si="55"/>
        <v>1</v>
      </c>
      <c r="BT18" s="151">
        <f>DEC!BW18</f>
        <v>6</v>
      </c>
      <c r="BU18" s="151">
        <f>DEC!BX18</f>
        <v>18</v>
      </c>
      <c r="BV18" s="151">
        <f>DEC!BY18</f>
        <v>5</v>
      </c>
      <c r="BW18" s="152">
        <f t="shared" si="56"/>
        <v>7</v>
      </c>
      <c r="BX18" s="152">
        <f t="shared" si="56"/>
        <v>20</v>
      </c>
      <c r="BY18" s="153">
        <f t="shared" si="56"/>
        <v>6</v>
      </c>
    </row>
    <row r="19" spans="1:84" x14ac:dyDescent="0.25">
      <c r="A19" s="162" t="s">
        <v>58</v>
      </c>
      <c r="B19" s="606">
        <v>1</v>
      </c>
      <c r="C19" s="607"/>
      <c r="D19" s="607"/>
      <c r="E19" s="608"/>
      <c r="F19" s="495" t="s">
        <v>48</v>
      </c>
      <c r="G19" s="496"/>
      <c r="H19" s="497"/>
      <c r="I19" s="235">
        <v>0</v>
      </c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GURUCHARAN SINGH</v>
      </c>
      <c r="AK19" s="492"/>
      <c r="AL19" s="196" t="s">
        <v>885</v>
      </c>
      <c r="AM19" s="196" t="s">
        <v>885</v>
      </c>
      <c r="AN19" s="196"/>
      <c r="AO19" s="196" t="s">
        <v>885</v>
      </c>
      <c r="AP19" s="196"/>
      <c r="AQ19" s="196" t="s">
        <v>885</v>
      </c>
      <c r="AR19" s="196" t="s">
        <v>885</v>
      </c>
      <c r="AS19" s="196" t="s">
        <v>885</v>
      </c>
      <c r="AT19" s="196" t="s">
        <v>885</v>
      </c>
      <c r="AU19" s="196"/>
      <c r="AV19" s="196" t="s">
        <v>885</v>
      </c>
      <c r="AW19" s="196" t="s">
        <v>885</v>
      </c>
      <c r="AX19" s="196" t="s">
        <v>885</v>
      </c>
      <c r="AY19" s="196" t="s">
        <v>885</v>
      </c>
      <c r="AZ19" s="196" t="s">
        <v>885</v>
      </c>
      <c r="BA19" s="196" t="s">
        <v>885</v>
      </c>
      <c r="BB19" s="196"/>
      <c r="BC19" s="196" t="s">
        <v>885</v>
      </c>
      <c r="BD19" s="196" t="s">
        <v>885</v>
      </c>
      <c r="BE19" s="196" t="s">
        <v>885</v>
      </c>
      <c r="BF19" s="196" t="s">
        <v>885</v>
      </c>
      <c r="BG19" s="196" t="s">
        <v>885</v>
      </c>
      <c r="BH19" s="196" t="s">
        <v>885</v>
      </c>
      <c r="BI19" s="196"/>
      <c r="BJ19" s="196" t="s">
        <v>885</v>
      </c>
      <c r="BK19" s="196" t="s">
        <v>885</v>
      </c>
      <c r="BL19" s="196" t="s">
        <v>885</v>
      </c>
      <c r="BM19" s="196" t="s">
        <v>885</v>
      </c>
      <c r="BN19" s="196" t="s">
        <v>885</v>
      </c>
      <c r="BO19" s="196" t="s">
        <v>885</v>
      </c>
      <c r="BP19" s="196"/>
      <c r="BQ19" s="151">
        <f t="shared" si="53"/>
        <v>0</v>
      </c>
      <c r="BR19" s="151">
        <f t="shared" si="54"/>
        <v>0</v>
      </c>
      <c r="BS19" s="151">
        <f t="shared" si="55"/>
        <v>0</v>
      </c>
      <c r="BT19" s="151">
        <f>DEC!BW19</f>
        <v>0</v>
      </c>
      <c r="BU19" s="151">
        <f>DEC!BX19</f>
        <v>6</v>
      </c>
      <c r="BV19" s="151">
        <f>DEC!BY19</f>
        <v>0</v>
      </c>
      <c r="BW19" s="152">
        <f t="shared" si="56"/>
        <v>0</v>
      </c>
      <c r="BX19" s="152">
        <f t="shared" si="56"/>
        <v>6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GURUCHARAN SINGH</v>
      </c>
      <c r="AK20" s="492"/>
      <c r="AL20" s="196" t="s">
        <v>885</v>
      </c>
      <c r="AM20" s="196" t="s">
        <v>885</v>
      </c>
      <c r="AN20" s="196"/>
      <c r="AO20" s="196" t="s">
        <v>885</v>
      </c>
      <c r="AP20" s="196"/>
      <c r="AQ20" s="196" t="s">
        <v>885</v>
      </c>
      <c r="AR20" s="196" t="s">
        <v>885</v>
      </c>
      <c r="AS20" s="196" t="s">
        <v>885</v>
      </c>
      <c r="AT20" s="196" t="s">
        <v>885</v>
      </c>
      <c r="AU20" s="196"/>
      <c r="AV20" s="196" t="s">
        <v>885</v>
      </c>
      <c r="AW20" s="196" t="s">
        <v>885</v>
      </c>
      <c r="AX20" s="196" t="s">
        <v>885</v>
      </c>
      <c r="AY20" s="196" t="s">
        <v>885</v>
      </c>
      <c r="AZ20" s="196" t="s">
        <v>885</v>
      </c>
      <c r="BA20" s="196" t="s">
        <v>885</v>
      </c>
      <c r="BB20" s="196"/>
      <c r="BC20" s="196" t="s">
        <v>885</v>
      </c>
      <c r="BD20" s="196" t="s">
        <v>885</v>
      </c>
      <c r="BE20" s="196" t="s">
        <v>885</v>
      </c>
      <c r="BF20" s="196" t="s">
        <v>885</v>
      </c>
      <c r="BG20" s="196" t="s">
        <v>885</v>
      </c>
      <c r="BH20" s="196" t="s">
        <v>885</v>
      </c>
      <c r="BI20" s="196"/>
      <c r="BJ20" s="196" t="s">
        <v>885</v>
      </c>
      <c r="BK20" s="196" t="s">
        <v>885</v>
      </c>
      <c r="BL20" s="196" t="s">
        <v>885</v>
      </c>
      <c r="BM20" s="196" t="s">
        <v>885</v>
      </c>
      <c r="BN20" s="196" t="s">
        <v>885</v>
      </c>
      <c r="BO20" s="196" t="s">
        <v>885</v>
      </c>
      <c r="BP20" s="196"/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DEC!BW20</f>
        <v>0</v>
      </c>
      <c r="BU20" s="151">
        <f>DEC!BX20</f>
        <v>0</v>
      </c>
      <c r="BV20" s="151">
        <f>DEC!BY20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GURUCHARAN SINGH</v>
      </c>
      <c r="AK21" s="492"/>
      <c r="AL21" s="196" t="s">
        <v>885</v>
      </c>
      <c r="AM21" s="196" t="s">
        <v>885</v>
      </c>
      <c r="AN21" s="196"/>
      <c r="AO21" s="196" t="s">
        <v>885</v>
      </c>
      <c r="AP21" s="196"/>
      <c r="AQ21" s="196" t="s">
        <v>885</v>
      </c>
      <c r="AR21" s="196" t="s">
        <v>885</v>
      </c>
      <c r="AS21" s="196" t="s">
        <v>885</v>
      </c>
      <c r="AT21" s="196" t="s">
        <v>885</v>
      </c>
      <c r="AU21" s="196"/>
      <c r="AV21" s="196" t="s">
        <v>885</v>
      </c>
      <c r="AW21" s="196" t="s">
        <v>885</v>
      </c>
      <c r="AX21" s="196" t="s">
        <v>885</v>
      </c>
      <c r="AY21" s="196" t="s">
        <v>885</v>
      </c>
      <c r="AZ21" s="196" t="s">
        <v>885</v>
      </c>
      <c r="BA21" s="196" t="s">
        <v>885</v>
      </c>
      <c r="BB21" s="196"/>
      <c r="BC21" s="196" t="s">
        <v>885</v>
      </c>
      <c r="BD21" s="196" t="s">
        <v>885</v>
      </c>
      <c r="BE21" s="196" t="s">
        <v>885</v>
      </c>
      <c r="BF21" s="196" t="s">
        <v>885</v>
      </c>
      <c r="BG21" s="196" t="s">
        <v>885</v>
      </c>
      <c r="BH21" s="196" t="s">
        <v>885</v>
      </c>
      <c r="BI21" s="196"/>
      <c r="BJ21" s="196" t="s">
        <v>885</v>
      </c>
      <c r="BK21" s="196" t="s">
        <v>885</v>
      </c>
      <c r="BL21" s="196" t="s">
        <v>885</v>
      </c>
      <c r="BM21" s="196" t="s">
        <v>885</v>
      </c>
      <c r="BN21" s="196" t="s">
        <v>885</v>
      </c>
      <c r="BO21" s="196" t="s">
        <v>885</v>
      </c>
      <c r="BP21" s="196"/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DEC!BW21</f>
        <v>0</v>
      </c>
      <c r="BU21" s="151">
        <f>DEC!BX21</f>
        <v>0</v>
      </c>
      <c r="BV21" s="151">
        <f>DEC!BY21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GURUCHARAN SINGH</v>
      </c>
      <c r="AK22" s="492"/>
      <c r="AL22" s="196" t="s">
        <v>885</v>
      </c>
      <c r="AM22" s="196" t="s">
        <v>885</v>
      </c>
      <c r="AN22" s="196"/>
      <c r="AO22" s="196" t="s">
        <v>885</v>
      </c>
      <c r="AP22" s="196"/>
      <c r="AQ22" s="196" t="s">
        <v>885</v>
      </c>
      <c r="AR22" s="196" t="s">
        <v>885</v>
      </c>
      <c r="AS22" s="196" t="s">
        <v>885</v>
      </c>
      <c r="AT22" s="196" t="s">
        <v>885</v>
      </c>
      <c r="AU22" s="196"/>
      <c r="AV22" s="196" t="s">
        <v>885</v>
      </c>
      <c r="AW22" s="196" t="s">
        <v>885</v>
      </c>
      <c r="AX22" s="196" t="s">
        <v>885</v>
      </c>
      <c r="AY22" s="196" t="s">
        <v>885</v>
      </c>
      <c r="AZ22" s="196" t="s">
        <v>885</v>
      </c>
      <c r="BA22" s="196" t="s">
        <v>885</v>
      </c>
      <c r="BB22" s="196"/>
      <c r="BC22" s="196" t="s">
        <v>885</v>
      </c>
      <c r="BD22" s="196" t="s">
        <v>885</v>
      </c>
      <c r="BE22" s="196" t="s">
        <v>83</v>
      </c>
      <c r="BF22" s="196" t="s">
        <v>885</v>
      </c>
      <c r="BG22" s="196" t="s">
        <v>885</v>
      </c>
      <c r="BH22" s="196" t="s">
        <v>885</v>
      </c>
      <c r="BI22" s="196"/>
      <c r="BJ22" s="196" t="s">
        <v>885</v>
      </c>
      <c r="BK22" s="196" t="s">
        <v>885</v>
      </c>
      <c r="BL22" s="196" t="s">
        <v>885</v>
      </c>
      <c r="BM22" s="196" t="s">
        <v>885</v>
      </c>
      <c r="BN22" s="196" t="s">
        <v>885</v>
      </c>
      <c r="BO22" s="196" t="s">
        <v>885</v>
      </c>
      <c r="BP22" s="196"/>
      <c r="BQ22" s="151">
        <f t="shared" si="53"/>
        <v>0</v>
      </c>
      <c r="BR22" s="151">
        <f t="shared" si="54"/>
        <v>0</v>
      </c>
      <c r="BS22" s="151">
        <f t="shared" si="55"/>
        <v>1</v>
      </c>
      <c r="BT22" s="151">
        <f>DEC!BW22</f>
        <v>0</v>
      </c>
      <c r="BU22" s="151">
        <f>DEC!BX22</f>
        <v>0</v>
      </c>
      <c r="BV22" s="151">
        <f>DEC!BY22</f>
        <v>5</v>
      </c>
      <c r="BW22" s="152">
        <f t="shared" si="56"/>
        <v>0</v>
      </c>
      <c r="BX22" s="152">
        <f t="shared" si="56"/>
        <v>0</v>
      </c>
      <c r="BY22" s="153">
        <f t="shared" si="56"/>
        <v>6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 t="s">
        <v>885</v>
      </c>
      <c r="AM23" s="196" t="s">
        <v>885</v>
      </c>
      <c r="AN23" s="196"/>
      <c r="AO23" s="196" t="s">
        <v>885</v>
      </c>
      <c r="AP23" s="196"/>
      <c r="AQ23" s="196" t="s">
        <v>885</v>
      </c>
      <c r="AR23" s="196" t="s">
        <v>885</v>
      </c>
      <c r="AS23" s="196" t="s">
        <v>885</v>
      </c>
      <c r="AT23" s="196" t="s">
        <v>885</v>
      </c>
      <c r="AU23" s="196"/>
      <c r="AV23" s="196" t="s">
        <v>885</v>
      </c>
      <c r="AW23" s="196" t="s">
        <v>885</v>
      </c>
      <c r="AX23" s="196" t="s">
        <v>885</v>
      </c>
      <c r="AY23" s="196" t="s">
        <v>885</v>
      </c>
      <c r="AZ23" s="196" t="s">
        <v>885</v>
      </c>
      <c r="BA23" s="196" t="s">
        <v>885</v>
      </c>
      <c r="BB23" s="196"/>
      <c r="BC23" s="196" t="s">
        <v>885</v>
      </c>
      <c r="BD23" s="196" t="s">
        <v>885</v>
      </c>
      <c r="BE23" s="196" t="s">
        <v>885</v>
      </c>
      <c r="BF23" s="196" t="s">
        <v>885</v>
      </c>
      <c r="BG23" s="196" t="s">
        <v>885</v>
      </c>
      <c r="BH23" s="196" t="s">
        <v>885</v>
      </c>
      <c r="BI23" s="196"/>
      <c r="BJ23" s="196" t="s">
        <v>885</v>
      </c>
      <c r="BK23" s="196" t="s">
        <v>885</v>
      </c>
      <c r="BL23" s="196" t="s">
        <v>885</v>
      </c>
      <c r="BM23" s="196" t="s">
        <v>885</v>
      </c>
      <c r="BN23" s="196" t="s">
        <v>885</v>
      </c>
      <c r="BO23" s="196" t="s">
        <v>885</v>
      </c>
      <c r="BP23" s="196"/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DEC!BW23</f>
        <v>0</v>
      </c>
      <c r="BU23" s="151">
        <f>DEC!BX23</f>
        <v>0</v>
      </c>
      <c r="BV23" s="151">
        <f>DEC!BY23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DEC!B28</f>
        <v>7000</v>
      </c>
      <c r="C24" s="528"/>
      <c r="D24" s="527">
        <f>DEC!D28</f>
        <v>994</v>
      </c>
      <c r="E24" s="528"/>
      <c r="F24" s="527">
        <f>DEC!F28</f>
        <v>100</v>
      </c>
      <c r="G24" s="528"/>
      <c r="H24" s="132">
        <f>DEC!H28</f>
        <v>1000</v>
      </c>
      <c r="I24" s="527">
        <f>DEC!I28</f>
        <v>4000</v>
      </c>
      <c r="J24" s="528"/>
      <c r="K24" s="609">
        <f>DEC!K28</f>
        <v>1000</v>
      </c>
      <c r="L24" s="609"/>
      <c r="M24" s="609">
        <f>DEC!M28</f>
        <v>0</v>
      </c>
      <c r="N24" s="609"/>
      <c r="O24" s="132">
        <f>DEC!O28</f>
        <v>2200</v>
      </c>
      <c r="P24" s="132">
        <f>DEC!P28</f>
        <v>3500</v>
      </c>
      <c r="Q24" s="132">
        <f>DEC!Q28</f>
        <v>15</v>
      </c>
      <c r="R24" s="523">
        <f>DEC!R28</f>
        <v>4000</v>
      </c>
      <c r="S24" s="523"/>
      <c r="T24" s="523">
        <f>DEC!T28</f>
        <v>4000</v>
      </c>
      <c r="U24" s="523"/>
      <c r="V24" s="577">
        <f>B24+D24+F24+H24+I24+K24+M24+O24+P24+Q24+R24+T24</f>
        <v>27809</v>
      </c>
      <c r="W24" s="578"/>
      <c r="X24" s="579"/>
      <c r="Y24" s="527">
        <f>DEC!Y28</f>
        <v>-50</v>
      </c>
      <c r="Z24" s="528"/>
      <c r="AA24" s="527">
        <f>DEC!AA28</f>
        <v>1000</v>
      </c>
      <c r="AB24" s="528"/>
      <c r="AC24" s="527">
        <f>DEC!AC28</f>
        <v>5200</v>
      </c>
      <c r="AD24" s="528"/>
      <c r="AE24" s="527">
        <f>DEC!AE28</f>
        <v>1106</v>
      </c>
      <c r="AF24" s="528"/>
      <c r="AG24" s="527">
        <f>DEC!AG28</f>
        <v>23000</v>
      </c>
      <c r="AH24" s="528"/>
      <c r="AI24" s="150">
        <v>9</v>
      </c>
      <c r="AJ24" s="491" t="str">
        <f t="shared" si="52"/>
        <v>GURUCHARAN SINGH</v>
      </c>
      <c r="AK24" s="492"/>
      <c r="AL24" s="196" t="s">
        <v>885</v>
      </c>
      <c r="AM24" s="196" t="s">
        <v>885</v>
      </c>
      <c r="AN24" s="196"/>
      <c r="AO24" s="196" t="s">
        <v>885</v>
      </c>
      <c r="AP24" s="196"/>
      <c r="AQ24" s="196" t="s">
        <v>885</v>
      </c>
      <c r="AR24" s="196" t="s">
        <v>885</v>
      </c>
      <c r="AS24" s="196" t="s">
        <v>885</v>
      </c>
      <c r="AT24" s="196" t="s">
        <v>885</v>
      </c>
      <c r="AU24" s="196"/>
      <c r="AV24" s="196" t="s">
        <v>885</v>
      </c>
      <c r="AW24" s="196" t="s">
        <v>885</v>
      </c>
      <c r="AX24" s="196" t="s">
        <v>885</v>
      </c>
      <c r="AY24" s="196" t="s">
        <v>885</v>
      </c>
      <c r="AZ24" s="196" t="s">
        <v>885</v>
      </c>
      <c r="BA24" s="196" t="s">
        <v>885</v>
      </c>
      <c r="BB24" s="196"/>
      <c r="BC24" s="196" t="s">
        <v>885</v>
      </c>
      <c r="BD24" s="196" t="s">
        <v>885</v>
      </c>
      <c r="BE24" s="196" t="s">
        <v>885</v>
      </c>
      <c r="BF24" s="196" t="s">
        <v>885</v>
      </c>
      <c r="BG24" s="196" t="s">
        <v>885</v>
      </c>
      <c r="BH24" s="196" t="s">
        <v>885</v>
      </c>
      <c r="BI24" s="196"/>
      <c r="BJ24" s="196" t="s">
        <v>885</v>
      </c>
      <c r="BK24" s="196" t="s">
        <v>885</v>
      </c>
      <c r="BL24" s="196" t="s">
        <v>885</v>
      </c>
      <c r="BM24" s="196" t="s">
        <v>885</v>
      </c>
      <c r="BN24" s="196" t="s">
        <v>885</v>
      </c>
      <c r="BO24" s="196" t="s">
        <v>885</v>
      </c>
      <c r="BP24" s="196"/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DEC!BW24</f>
        <v>0</v>
      </c>
      <c r="BU24" s="151">
        <f>DEC!BX24</f>
        <v>0</v>
      </c>
      <c r="BV24" s="151">
        <f>DEC!BY24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9000</v>
      </c>
      <c r="C26" s="579"/>
      <c r="D26" s="577">
        <f t="shared" ref="D26:N26" si="58">D24+D25</f>
        <v>1994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5000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5000</v>
      </c>
      <c r="N26" s="579">
        <f t="shared" si="58"/>
        <v>0</v>
      </c>
      <c r="O26" s="133">
        <f>SUM(O24:O25)</f>
        <v>2700</v>
      </c>
      <c r="P26" s="133">
        <f>SUM(P24:P25)</f>
        <v>4000</v>
      </c>
      <c r="Q26" s="133">
        <f>SUM(Q24:Q25)</f>
        <v>18</v>
      </c>
      <c r="R26" s="493">
        <f>SUM(R24:R25)</f>
        <v>5000</v>
      </c>
      <c r="S26" s="494"/>
      <c r="T26" s="493">
        <f>SUM(T24:T25)</f>
        <v>5000</v>
      </c>
      <c r="U26" s="494"/>
      <c r="V26" s="577">
        <f t="shared" si="57"/>
        <v>41912</v>
      </c>
      <c r="W26" s="578"/>
      <c r="X26" s="579"/>
      <c r="Y26" s="493">
        <f>SUM(Y24:Y25)</f>
        <v>-40</v>
      </c>
      <c r="Z26" s="494"/>
      <c r="AA26" s="493">
        <f>SUM(AA24:AA25)</f>
        <v>2000</v>
      </c>
      <c r="AB26" s="494"/>
      <c r="AC26" s="493">
        <f>SUM(AC24:AC25)</f>
        <v>6200</v>
      </c>
      <c r="AD26" s="494"/>
      <c r="AE26" s="493">
        <f>SUM(AE24:AE25)</f>
        <v>1606</v>
      </c>
      <c r="AF26" s="494"/>
      <c r="AG26" s="493">
        <f>SUM(AG24:AG25)</f>
        <v>28000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597"/>
      <c r="BM26" s="590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8000</v>
      </c>
      <c r="C28" s="489"/>
      <c r="D28" s="488">
        <f t="shared" ref="D28:M28" si="59">D26-D27</f>
        <v>993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4500</v>
      </c>
      <c r="J28" s="489"/>
      <c r="K28" s="488">
        <f t="shared" si="59"/>
        <v>1000</v>
      </c>
      <c r="L28" s="489"/>
      <c r="M28" s="488">
        <f t="shared" si="59"/>
        <v>-4000</v>
      </c>
      <c r="N28" s="489"/>
      <c r="O28" s="179">
        <f>O26-O27</f>
        <v>1900</v>
      </c>
      <c r="P28" s="179">
        <f>P26-P27</f>
        <v>4000</v>
      </c>
      <c r="Q28" s="180">
        <f>Q26-Q27</f>
        <v>-482</v>
      </c>
      <c r="R28" s="488">
        <f>R26-R27</f>
        <v>4500</v>
      </c>
      <c r="S28" s="489"/>
      <c r="T28" s="488">
        <f>T26-T27</f>
        <v>4500</v>
      </c>
      <c r="U28" s="489"/>
      <c r="V28" s="488">
        <f>V26-V27</f>
        <v>26011</v>
      </c>
      <c r="W28" s="600"/>
      <c r="X28" s="489"/>
      <c r="Y28" s="488">
        <f>Y26-Y27</f>
        <v>-60</v>
      </c>
      <c r="Z28" s="489"/>
      <c r="AA28" s="488">
        <f>AA26-AA27</f>
        <v>1000</v>
      </c>
      <c r="AB28" s="489"/>
      <c r="AC28" s="488">
        <f>AC26-AC27</f>
        <v>5900</v>
      </c>
      <c r="AD28" s="489"/>
      <c r="AE28" s="488">
        <f>AE26-AE27</f>
        <v>1207</v>
      </c>
      <c r="AF28" s="489"/>
      <c r="AG28" s="488">
        <f>AG26-AG27</f>
        <v>26000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143" priority="24" operator="containsText" text="Sun">
      <formula>NOT(ISERROR(SEARCH("Sun",AL14)))</formula>
    </cfRule>
  </conditionalFormatting>
  <conditionalFormatting sqref="AL15:BP15">
    <cfRule type="expression" dxfId="142" priority="21">
      <formula>AL$14="Sun"</formula>
    </cfRule>
    <cfRule type="expression" dxfId="141" priority="22">
      <formula>$AL14="Sun"</formula>
    </cfRule>
    <cfRule type="expression" dxfId="140" priority="23">
      <formula>"$AF14=""Sun"""</formula>
    </cfRule>
  </conditionalFormatting>
  <conditionalFormatting sqref="AL16:BP24">
    <cfRule type="expression" dxfId="139" priority="18">
      <formula>AL$14="Sun"</formula>
    </cfRule>
    <cfRule type="expression" dxfId="138" priority="19">
      <formula>$AL15="Sun"</formula>
    </cfRule>
    <cfRule type="expression" dxfId="137" priority="20">
      <formula>"$AF14=""Sun"""</formula>
    </cfRule>
  </conditionalFormatting>
  <conditionalFormatting sqref="AL16:BP24">
    <cfRule type="containsText" dxfId="136" priority="15" operator="containsText" text="ML">
      <formula>NOT(ISERROR(SEARCH("ML",AL16)))</formula>
    </cfRule>
    <cfRule type="containsText" dxfId="135" priority="16" operator="containsText" text="PL">
      <formula>NOT(ISERROR(SEARCH("PL",AL16)))</formula>
    </cfRule>
    <cfRule type="containsText" dxfId="134" priority="17" operator="containsText" text="CL">
      <formula>NOT(ISERROR(SEARCH("CL",AL16)))</formula>
    </cfRule>
  </conditionalFormatting>
  <conditionalFormatting sqref="AL16:BN24">
    <cfRule type="containsText" dxfId="133" priority="13" operator="containsText" text="AB">
      <formula>NOT(ISERROR(SEARCH("AB",AL16)))</formula>
    </cfRule>
    <cfRule type="containsText" dxfId="132" priority="14" operator="containsText" text="EO">
      <formula>NOT(ISERROR(SEARCH("EO",AL16)))</formula>
    </cfRule>
  </conditionalFormatting>
  <conditionalFormatting sqref="BW16:BW24">
    <cfRule type="cellIs" dxfId="131" priority="12" operator="greaterThan">
      <formula>15</formula>
    </cfRule>
  </conditionalFormatting>
  <conditionalFormatting sqref="AJ4:AK12">
    <cfRule type="duplicateValues" dxfId="130" priority="11"/>
  </conditionalFormatting>
  <conditionalFormatting sqref="BQ16:BQ24 BT16:BT24 BW16:BW24">
    <cfRule type="cellIs" dxfId="129" priority="10" operator="greaterThan">
      <formula>15</formula>
    </cfRule>
  </conditionalFormatting>
  <conditionalFormatting sqref="AJ4:AJ12">
    <cfRule type="duplicateValues" dxfId="128" priority="9"/>
  </conditionalFormatting>
  <conditionalFormatting sqref="AJ4:AJ12">
    <cfRule type="duplicateValues" dxfId="127" priority="8"/>
  </conditionalFormatting>
  <conditionalFormatting sqref="AJ4:AJ12">
    <cfRule type="duplicateValues" dxfId="126" priority="7"/>
  </conditionalFormatting>
  <conditionalFormatting sqref="AJ4:AJ12">
    <cfRule type="duplicateValues" dxfId="125" priority="6"/>
  </conditionalFormatting>
  <conditionalFormatting sqref="AJ4:AK12">
    <cfRule type="duplicateValues" dxfId="124" priority="5"/>
  </conditionalFormatting>
  <conditionalFormatting sqref="AJ4:AK12">
    <cfRule type="duplicateValues" dxfId="123" priority="4"/>
  </conditionalFormatting>
  <conditionalFormatting sqref="AJ4:AK12">
    <cfRule type="duplicateValues" dxfId="122" priority="3"/>
  </conditionalFormatting>
  <conditionalFormatting sqref="AJ4:AK12">
    <cfRule type="duplicateValues" dxfId="121" priority="2"/>
  </conditionalFormatting>
  <conditionalFormatting sqref="AJ4:AK12">
    <cfRule type="duplicateValues" dxfId="120" priority="1"/>
  </conditionalFormatting>
  <dataValidations count="7">
    <dataValidation type="list" allowBlank="1" showInputMessage="1" showErrorMessage="1" sqref="BN30:BW30" xr:uid="{00000000-0002-0000-0B00-000000000000}">
      <formula1>$CF$2:$CG$2</formula1>
    </dataValidation>
    <dataValidation type="list" allowBlank="1" showInputMessage="1" showErrorMessage="1" sqref="BC30:BD30" xr:uid="{00000000-0002-0000-0B00-000001000000}">
      <formula1>"कच्ची,पक्की"</formula1>
    </dataValidation>
    <dataValidation type="list" allowBlank="1" showInputMessage="1" showErrorMessage="1" sqref="AZ30:BB30" xr:uid="{00000000-0002-0000-0B00-000002000000}">
      <formula1>"अधूरी,पूर्ण"</formula1>
    </dataValidation>
    <dataValidation type="list" allowBlank="1" showInputMessage="1" showErrorMessage="1" sqref="AW30:AY30" xr:uid="{00000000-0002-0000-0B00-000003000000}">
      <formula1>"है ,नहीं"</formula1>
    </dataValidation>
    <dataValidation type="list" allowBlank="1" showInputMessage="1" showErrorMessage="1" sqref="AH4" xr:uid="{00000000-0002-0000-0B00-000004000000}">
      <formula1>"2020,2021"</formula1>
    </dataValidation>
    <dataValidation type="list" allowBlank="1" showInputMessage="1" showErrorMessage="1" sqref="AL16:BP24" xr:uid="{00000000-0002-0000-0B00-000005000000}">
      <formula1>"P,CL,ML,PL,A,T,OD,GH,-"</formula1>
    </dataValidation>
    <dataValidation type="list" allowBlank="1" showInputMessage="1" showErrorMessage="1" error="SELECT FROM DROP DOWN" sqref="AJ4:AK12" xr:uid="{00000000-0002-0000-0B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7000000}">
          <x14:formula1>
            <xm:f>MASTER!$B$9:$B$18</xm:f>
          </x14:formula1>
          <xm:sqref>AJ4:AJ12</xm:sqref>
        </x14:dataValidation>
        <x14:dataValidation type="list" allowBlank="1" showInputMessage="1" showErrorMessage="1" xr:uid="{00000000-0002-0000-0B00-000008000000}">
          <x14:formula1>
            <xm:f>MASTER!$C$35:$C$45</xm:f>
          </x14:formula1>
          <xm:sqref>B22:U23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CI36"/>
  <sheetViews>
    <sheetView showGridLines="0" workbookViewId="0">
      <selection activeCell="B3" activeCellId="1" sqref="AB3:AG3 B3:C3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8.7109375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"&amp;2021</f>
        <v>FEB 2021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942</v>
      </c>
      <c r="AK5" s="467"/>
      <c r="AL5" s="529" t="str">
        <f t="shared" si="0"/>
        <v>मूल</v>
      </c>
      <c r="AM5" s="529"/>
      <c r="AN5" s="528"/>
      <c r="AO5" s="527" t="str">
        <f t="shared" si="1"/>
        <v>अध्यापक L-1</v>
      </c>
      <c r="AP5" s="528"/>
      <c r="AQ5" s="527" t="str">
        <f t="shared" si="2"/>
        <v>SRI</v>
      </c>
      <c r="AR5" s="529"/>
      <c r="AS5" s="528"/>
      <c r="AT5" s="523" t="str">
        <f t="shared" si="3"/>
        <v>GEN</v>
      </c>
      <c r="AU5" s="523" t="str">
        <f t="shared" si="4"/>
        <v>SRI</v>
      </c>
      <c r="AV5" s="525">
        <f t="shared" si="5"/>
        <v>31635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2011</v>
      </c>
      <c r="BB5" s="523" t="str">
        <f t="shared" si="9"/>
        <v>SRI</v>
      </c>
      <c r="BC5" s="523" t="str">
        <f t="shared" si="10"/>
        <v>HISTORY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2012</v>
      </c>
      <c r="BH5" s="524" t="str">
        <f t="shared" si="15"/>
        <v>SRI</v>
      </c>
      <c r="BI5" s="525">
        <f t="shared" si="16"/>
        <v>43328</v>
      </c>
      <c r="BJ5" s="526" t="str">
        <f t="shared" si="17"/>
        <v>SRI</v>
      </c>
      <c r="BK5" s="525">
        <f t="shared" si="18"/>
        <v>43328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2</v>
      </c>
      <c r="BP5" s="523" t="str">
        <f t="shared" si="23"/>
        <v>SRI</v>
      </c>
      <c r="BQ5" s="523" t="str">
        <f t="shared" si="24"/>
        <v>01234567892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888888888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983</v>
      </c>
      <c r="AK6" s="467"/>
      <c r="AL6" s="529" t="str">
        <f t="shared" si="0"/>
        <v/>
      </c>
      <c r="AM6" s="529"/>
      <c r="AN6" s="528"/>
      <c r="AO6" s="527" t="str">
        <f t="shared" si="1"/>
        <v/>
      </c>
      <c r="AP6" s="528"/>
      <c r="AQ6" s="527" t="str">
        <f t="shared" si="2"/>
        <v/>
      </c>
      <c r="AR6" s="529"/>
      <c r="AS6" s="528"/>
      <c r="AT6" s="523" t="str">
        <f t="shared" si="3"/>
        <v/>
      </c>
      <c r="AU6" s="523" t="e">
        <f t="shared" si="4"/>
        <v>#N/A</v>
      </c>
      <c r="AV6" s="525" t="str">
        <f t="shared" si="5"/>
        <v/>
      </c>
      <c r="AW6" s="526"/>
      <c r="AX6" s="531"/>
      <c r="AY6" s="523" t="str">
        <f t="shared" si="6"/>
        <v/>
      </c>
      <c r="AZ6" s="523" t="e">
        <f t="shared" si="7"/>
        <v>#N/A</v>
      </c>
      <c r="BA6" s="523" t="str">
        <f t="shared" si="8"/>
        <v/>
      </c>
      <c r="BB6" s="523" t="e">
        <f t="shared" si="9"/>
        <v>#N/A</v>
      </c>
      <c r="BC6" s="523" t="str">
        <f t="shared" si="10"/>
        <v/>
      </c>
      <c r="BD6" s="523" t="e">
        <f t="shared" si="11"/>
        <v>#N/A</v>
      </c>
      <c r="BE6" s="523" t="str">
        <f t="shared" si="12"/>
        <v/>
      </c>
      <c r="BF6" s="523" t="e">
        <f t="shared" si="13"/>
        <v>#N/A</v>
      </c>
      <c r="BG6" s="524" t="str">
        <f t="shared" si="14"/>
        <v/>
      </c>
      <c r="BH6" s="524" t="e">
        <f t="shared" si="15"/>
        <v>#N/A</v>
      </c>
      <c r="BI6" s="525" t="str">
        <f t="shared" si="16"/>
        <v/>
      </c>
      <c r="BJ6" s="526" t="e">
        <f t="shared" si="17"/>
        <v>#N/A</v>
      </c>
      <c r="BK6" s="525" t="str">
        <f t="shared" si="18"/>
        <v/>
      </c>
      <c r="BL6" s="531" t="e">
        <f t="shared" si="19"/>
        <v>#N/A</v>
      </c>
      <c r="BM6" s="525" t="str">
        <f t="shared" si="20"/>
        <v/>
      </c>
      <c r="BN6" s="526" t="e">
        <f t="shared" si="21"/>
        <v>#N/A</v>
      </c>
      <c r="BO6" s="523" t="str">
        <f t="shared" si="22"/>
        <v/>
      </c>
      <c r="BP6" s="523" t="e">
        <f t="shared" si="23"/>
        <v>#N/A</v>
      </c>
      <c r="BQ6" s="523" t="str">
        <f t="shared" si="24"/>
        <v/>
      </c>
      <c r="BR6" s="523" t="e">
        <f t="shared" si="25"/>
        <v>#N/A</v>
      </c>
      <c r="BS6" s="523" t="e">
        <f t="shared" si="25"/>
        <v>#N/A</v>
      </c>
      <c r="BT6" s="523" t="e">
        <f t="shared" si="25"/>
        <v>#N/A</v>
      </c>
      <c r="BU6" s="523" t="e">
        <f t="shared" si="25"/>
        <v>#N/A</v>
      </c>
      <c r="BV6" s="523" t="str">
        <f t="shared" si="26"/>
        <v/>
      </c>
      <c r="BW6" s="523" t="e">
        <f t="shared" si="27"/>
        <v>#N/A</v>
      </c>
      <c r="BX6" s="523" t="e">
        <f t="shared" si="27"/>
        <v>#N/A</v>
      </c>
      <c r="BY6" s="532" t="e">
        <f t="shared" si="27"/>
        <v>#N/A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983</v>
      </c>
      <c r="AK7" s="467"/>
      <c r="AL7" s="529" t="str">
        <f t="shared" si="0"/>
        <v/>
      </c>
      <c r="AM7" s="529"/>
      <c r="AN7" s="528"/>
      <c r="AO7" s="527" t="str">
        <f t="shared" si="1"/>
        <v/>
      </c>
      <c r="AP7" s="528"/>
      <c r="AQ7" s="527" t="str">
        <f t="shared" si="2"/>
        <v/>
      </c>
      <c r="AR7" s="529"/>
      <c r="AS7" s="528"/>
      <c r="AT7" s="523" t="str">
        <f t="shared" si="3"/>
        <v/>
      </c>
      <c r="AU7" s="523" t="e">
        <f t="shared" si="4"/>
        <v>#N/A</v>
      </c>
      <c r="AV7" s="525" t="str">
        <f t="shared" si="5"/>
        <v/>
      </c>
      <c r="AW7" s="526"/>
      <c r="AX7" s="531"/>
      <c r="AY7" s="523" t="str">
        <f t="shared" si="6"/>
        <v/>
      </c>
      <c r="AZ7" s="523" t="e">
        <f t="shared" si="7"/>
        <v>#N/A</v>
      </c>
      <c r="BA7" s="523" t="str">
        <f t="shared" si="8"/>
        <v/>
      </c>
      <c r="BB7" s="523" t="e">
        <f t="shared" si="9"/>
        <v>#N/A</v>
      </c>
      <c r="BC7" s="523" t="str">
        <f t="shared" si="10"/>
        <v/>
      </c>
      <c r="BD7" s="523" t="e">
        <f t="shared" si="11"/>
        <v>#N/A</v>
      </c>
      <c r="BE7" s="523" t="str">
        <f t="shared" si="12"/>
        <v/>
      </c>
      <c r="BF7" s="523" t="e">
        <f t="shared" si="13"/>
        <v>#N/A</v>
      </c>
      <c r="BG7" s="524" t="str">
        <f t="shared" si="14"/>
        <v/>
      </c>
      <c r="BH7" s="524" t="e">
        <f t="shared" si="15"/>
        <v>#N/A</v>
      </c>
      <c r="BI7" s="525" t="str">
        <f t="shared" si="16"/>
        <v/>
      </c>
      <c r="BJ7" s="526" t="e">
        <f t="shared" si="17"/>
        <v>#N/A</v>
      </c>
      <c r="BK7" s="525" t="str">
        <f t="shared" si="18"/>
        <v/>
      </c>
      <c r="BL7" s="531" t="e">
        <f t="shared" si="19"/>
        <v>#N/A</v>
      </c>
      <c r="BM7" s="525" t="str">
        <f t="shared" si="20"/>
        <v/>
      </c>
      <c r="BN7" s="526" t="e">
        <f t="shared" si="21"/>
        <v>#N/A</v>
      </c>
      <c r="BO7" s="523" t="str">
        <f t="shared" si="22"/>
        <v/>
      </c>
      <c r="BP7" s="523" t="e">
        <f t="shared" si="23"/>
        <v>#N/A</v>
      </c>
      <c r="BQ7" s="523" t="str">
        <f t="shared" si="24"/>
        <v/>
      </c>
      <c r="BR7" s="523" t="e">
        <f t="shared" si="25"/>
        <v>#N/A</v>
      </c>
      <c r="BS7" s="523" t="e">
        <f t="shared" si="25"/>
        <v>#N/A</v>
      </c>
      <c r="BT7" s="523" t="e">
        <f t="shared" si="25"/>
        <v>#N/A</v>
      </c>
      <c r="BU7" s="523" t="e">
        <f t="shared" si="25"/>
        <v>#N/A</v>
      </c>
      <c r="BV7" s="523" t="str">
        <f t="shared" si="26"/>
        <v/>
      </c>
      <c r="BW7" s="523" t="e">
        <f t="shared" si="27"/>
        <v>#N/A</v>
      </c>
      <c r="BX7" s="523" t="e">
        <f t="shared" si="27"/>
        <v>#N/A</v>
      </c>
      <c r="BY7" s="532" t="e">
        <f t="shared" si="27"/>
        <v>#N/A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983</v>
      </c>
      <c r="AK8" s="467"/>
      <c r="AL8" s="529" t="str">
        <f t="shared" si="0"/>
        <v/>
      </c>
      <c r="AM8" s="529"/>
      <c r="AN8" s="528"/>
      <c r="AO8" s="527" t="str">
        <f t="shared" si="1"/>
        <v/>
      </c>
      <c r="AP8" s="528"/>
      <c r="AQ8" s="527" t="str">
        <f t="shared" si="2"/>
        <v/>
      </c>
      <c r="AR8" s="529"/>
      <c r="AS8" s="528"/>
      <c r="AT8" s="523" t="str">
        <f t="shared" si="3"/>
        <v/>
      </c>
      <c r="AU8" s="523" t="e">
        <f t="shared" si="4"/>
        <v>#N/A</v>
      </c>
      <c r="AV8" s="525" t="str">
        <f t="shared" si="5"/>
        <v/>
      </c>
      <c r="AW8" s="526"/>
      <c r="AX8" s="531"/>
      <c r="AY8" s="523" t="str">
        <f t="shared" si="6"/>
        <v/>
      </c>
      <c r="AZ8" s="523" t="e">
        <f t="shared" si="7"/>
        <v>#N/A</v>
      </c>
      <c r="BA8" s="523" t="str">
        <f t="shared" si="8"/>
        <v/>
      </c>
      <c r="BB8" s="523" t="e">
        <f t="shared" si="9"/>
        <v>#N/A</v>
      </c>
      <c r="BC8" s="523" t="str">
        <f t="shared" si="10"/>
        <v/>
      </c>
      <c r="BD8" s="523" t="e">
        <f t="shared" si="11"/>
        <v>#N/A</v>
      </c>
      <c r="BE8" s="523" t="str">
        <f t="shared" si="12"/>
        <v/>
      </c>
      <c r="BF8" s="523" t="e">
        <f t="shared" si="13"/>
        <v>#N/A</v>
      </c>
      <c r="BG8" s="524" t="str">
        <f t="shared" si="14"/>
        <v/>
      </c>
      <c r="BH8" s="524" t="e">
        <f t="shared" si="15"/>
        <v>#N/A</v>
      </c>
      <c r="BI8" s="525" t="str">
        <f t="shared" si="16"/>
        <v/>
      </c>
      <c r="BJ8" s="526" t="e">
        <f t="shared" si="17"/>
        <v>#N/A</v>
      </c>
      <c r="BK8" s="525" t="str">
        <f t="shared" si="18"/>
        <v/>
      </c>
      <c r="BL8" s="531" t="e">
        <f t="shared" si="19"/>
        <v>#N/A</v>
      </c>
      <c r="BM8" s="525" t="str">
        <f t="shared" si="20"/>
        <v/>
      </c>
      <c r="BN8" s="526" t="e">
        <f t="shared" si="21"/>
        <v>#N/A</v>
      </c>
      <c r="BO8" s="523" t="str">
        <f t="shared" si="22"/>
        <v/>
      </c>
      <c r="BP8" s="523" t="e">
        <f t="shared" si="23"/>
        <v>#N/A</v>
      </c>
      <c r="BQ8" s="523" t="str">
        <f t="shared" si="24"/>
        <v/>
      </c>
      <c r="BR8" s="523" t="e">
        <f t="shared" si="25"/>
        <v>#N/A</v>
      </c>
      <c r="BS8" s="523" t="e">
        <f t="shared" si="25"/>
        <v>#N/A</v>
      </c>
      <c r="BT8" s="523" t="e">
        <f t="shared" si="25"/>
        <v>#N/A</v>
      </c>
      <c r="BU8" s="523" t="e">
        <f t="shared" si="25"/>
        <v>#N/A</v>
      </c>
      <c r="BV8" s="523" t="str">
        <f t="shared" si="26"/>
        <v/>
      </c>
      <c r="BW8" s="523" t="e">
        <f t="shared" si="27"/>
        <v>#N/A</v>
      </c>
      <c r="BX8" s="523" t="e">
        <f t="shared" si="27"/>
        <v>#N/A</v>
      </c>
      <c r="BY8" s="532" t="e">
        <f t="shared" si="27"/>
        <v>#N/A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983</v>
      </c>
      <c r="AK9" s="467"/>
      <c r="AL9" s="529" t="str">
        <f t="shared" si="0"/>
        <v/>
      </c>
      <c r="AM9" s="529"/>
      <c r="AN9" s="528"/>
      <c r="AO9" s="527" t="str">
        <f t="shared" si="1"/>
        <v/>
      </c>
      <c r="AP9" s="528"/>
      <c r="AQ9" s="527" t="str">
        <f t="shared" si="2"/>
        <v/>
      </c>
      <c r="AR9" s="529"/>
      <c r="AS9" s="528"/>
      <c r="AT9" s="523" t="str">
        <f t="shared" si="3"/>
        <v/>
      </c>
      <c r="AU9" s="523" t="e">
        <f t="shared" si="4"/>
        <v>#N/A</v>
      </c>
      <c r="AV9" s="525" t="str">
        <f t="shared" si="5"/>
        <v/>
      </c>
      <c r="AW9" s="526"/>
      <c r="AX9" s="531"/>
      <c r="AY9" s="523" t="str">
        <f t="shared" si="6"/>
        <v/>
      </c>
      <c r="AZ9" s="523" t="e">
        <f t="shared" si="7"/>
        <v>#N/A</v>
      </c>
      <c r="BA9" s="523" t="str">
        <f t="shared" si="8"/>
        <v/>
      </c>
      <c r="BB9" s="523" t="e">
        <f t="shared" si="9"/>
        <v>#N/A</v>
      </c>
      <c r="BC9" s="523" t="str">
        <f t="shared" si="10"/>
        <v/>
      </c>
      <c r="BD9" s="523" t="e">
        <f t="shared" si="11"/>
        <v>#N/A</v>
      </c>
      <c r="BE9" s="523" t="str">
        <f t="shared" si="12"/>
        <v/>
      </c>
      <c r="BF9" s="523" t="e">
        <f t="shared" si="13"/>
        <v>#N/A</v>
      </c>
      <c r="BG9" s="524" t="str">
        <f t="shared" si="14"/>
        <v/>
      </c>
      <c r="BH9" s="524" t="e">
        <f t="shared" si="15"/>
        <v>#N/A</v>
      </c>
      <c r="BI9" s="525" t="str">
        <f t="shared" si="16"/>
        <v/>
      </c>
      <c r="BJ9" s="526" t="e">
        <f t="shared" si="17"/>
        <v>#N/A</v>
      </c>
      <c r="BK9" s="525" t="str">
        <f t="shared" si="18"/>
        <v/>
      </c>
      <c r="BL9" s="531" t="e">
        <f t="shared" si="19"/>
        <v>#N/A</v>
      </c>
      <c r="BM9" s="525" t="str">
        <f t="shared" si="20"/>
        <v/>
      </c>
      <c r="BN9" s="526" t="e">
        <f t="shared" si="21"/>
        <v>#N/A</v>
      </c>
      <c r="BO9" s="523" t="str">
        <f t="shared" si="22"/>
        <v/>
      </c>
      <c r="BP9" s="523" t="e">
        <f t="shared" si="23"/>
        <v>#N/A</v>
      </c>
      <c r="BQ9" s="523" t="str">
        <f t="shared" si="24"/>
        <v/>
      </c>
      <c r="BR9" s="523" t="e">
        <f t="shared" si="25"/>
        <v>#N/A</v>
      </c>
      <c r="BS9" s="523" t="e">
        <f t="shared" si="25"/>
        <v>#N/A</v>
      </c>
      <c r="BT9" s="523" t="e">
        <f t="shared" si="25"/>
        <v>#N/A</v>
      </c>
      <c r="BU9" s="523" t="e">
        <f t="shared" si="25"/>
        <v>#N/A</v>
      </c>
      <c r="BV9" s="523" t="str">
        <f t="shared" si="26"/>
        <v/>
      </c>
      <c r="BW9" s="523" t="e">
        <f t="shared" si="27"/>
        <v>#N/A</v>
      </c>
      <c r="BX9" s="523" t="e">
        <f t="shared" si="27"/>
        <v>#N/A</v>
      </c>
      <c r="BY9" s="532" t="e">
        <f t="shared" si="27"/>
        <v>#N/A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983</v>
      </c>
      <c r="AK10" s="467"/>
      <c r="AL10" s="529" t="str">
        <f t="shared" si="0"/>
        <v/>
      </c>
      <c r="AM10" s="529"/>
      <c r="AN10" s="528"/>
      <c r="AO10" s="527" t="str">
        <f t="shared" si="1"/>
        <v/>
      </c>
      <c r="AP10" s="528"/>
      <c r="AQ10" s="527" t="str">
        <f t="shared" si="2"/>
        <v/>
      </c>
      <c r="AR10" s="529"/>
      <c r="AS10" s="528"/>
      <c r="AT10" s="523" t="str">
        <f t="shared" si="3"/>
        <v/>
      </c>
      <c r="AU10" s="523" t="e">
        <f t="shared" si="4"/>
        <v>#N/A</v>
      </c>
      <c r="AV10" s="525" t="str">
        <f t="shared" si="5"/>
        <v/>
      </c>
      <c r="AW10" s="526"/>
      <c r="AX10" s="531"/>
      <c r="AY10" s="523" t="str">
        <f t="shared" si="6"/>
        <v/>
      </c>
      <c r="AZ10" s="523" t="e">
        <f t="shared" si="7"/>
        <v>#N/A</v>
      </c>
      <c r="BA10" s="523" t="str">
        <f t="shared" si="8"/>
        <v/>
      </c>
      <c r="BB10" s="523" t="e">
        <f t="shared" si="9"/>
        <v>#N/A</v>
      </c>
      <c r="BC10" s="523" t="str">
        <f t="shared" si="10"/>
        <v/>
      </c>
      <c r="BD10" s="523" t="e">
        <f t="shared" si="11"/>
        <v>#N/A</v>
      </c>
      <c r="BE10" s="523" t="str">
        <f t="shared" si="12"/>
        <v/>
      </c>
      <c r="BF10" s="523" t="e">
        <f t="shared" si="13"/>
        <v>#N/A</v>
      </c>
      <c r="BG10" s="524" t="str">
        <f t="shared" si="14"/>
        <v/>
      </c>
      <c r="BH10" s="524" t="e">
        <f t="shared" si="15"/>
        <v>#N/A</v>
      </c>
      <c r="BI10" s="525" t="str">
        <f t="shared" si="16"/>
        <v/>
      </c>
      <c r="BJ10" s="526" t="e">
        <f t="shared" si="17"/>
        <v>#N/A</v>
      </c>
      <c r="BK10" s="525" t="str">
        <f t="shared" si="18"/>
        <v/>
      </c>
      <c r="BL10" s="531" t="e">
        <f t="shared" si="19"/>
        <v>#N/A</v>
      </c>
      <c r="BM10" s="525" t="str">
        <f t="shared" si="20"/>
        <v/>
      </c>
      <c r="BN10" s="526" t="e">
        <f t="shared" si="21"/>
        <v>#N/A</v>
      </c>
      <c r="BO10" s="523" t="str">
        <f t="shared" si="22"/>
        <v/>
      </c>
      <c r="BP10" s="523" t="e">
        <f t="shared" si="23"/>
        <v>#N/A</v>
      </c>
      <c r="BQ10" s="523" t="str">
        <f t="shared" si="24"/>
        <v/>
      </c>
      <c r="BR10" s="523" t="e">
        <f t="shared" si="25"/>
        <v>#N/A</v>
      </c>
      <c r="BS10" s="523" t="e">
        <f t="shared" si="25"/>
        <v>#N/A</v>
      </c>
      <c r="BT10" s="523" t="e">
        <f t="shared" si="25"/>
        <v>#N/A</v>
      </c>
      <c r="BU10" s="523" t="e">
        <f t="shared" si="25"/>
        <v>#N/A</v>
      </c>
      <c r="BV10" s="523" t="str">
        <f t="shared" si="26"/>
        <v/>
      </c>
      <c r="BW10" s="523" t="e">
        <f t="shared" si="27"/>
        <v>#N/A</v>
      </c>
      <c r="BX10" s="523" t="e">
        <f t="shared" si="27"/>
        <v>#N/A</v>
      </c>
      <c r="BY10" s="532" t="e">
        <f t="shared" si="27"/>
        <v>#N/A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44228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44255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Mon</v>
      </c>
      <c r="AM14" s="143" t="str">
        <f t="shared" ref="AM14:BP14" ca="1" si="42">TEXT(AM15,"DDD")</f>
        <v>Tue</v>
      </c>
      <c r="AN14" s="143" t="str">
        <f t="shared" ca="1" si="42"/>
        <v>Wed</v>
      </c>
      <c r="AO14" s="143" t="str">
        <f t="shared" ca="1" si="42"/>
        <v>Thu</v>
      </c>
      <c r="AP14" s="143" t="str">
        <f t="shared" ca="1" si="42"/>
        <v>Fri</v>
      </c>
      <c r="AQ14" s="143" t="str">
        <f t="shared" ca="1" si="42"/>
        <v>Sat</v>
      </c>
      <c r="AR14" s="143" t="str">
        <f t="shared" ca="1" si="42"/>
        <v>Sun</v>
      </c>
      <c r="AS14" s="143" t="str">
        <f t="shared" ca="1" si="42"/>
        <v>Mon</v>
      </c>
      <c r="AT14" s="143" t="str">
        <f t="shared" ca="1" si="42"/>
        <v>Tue</v>
      </c>
      <c r="AU14" s="143" t="str">
        <f t="shared" ca="1" si="42"/>
        <v>Wed</v>
      </c>
      <c r="AV14" s="143" t="str">
        <f t="shared" ca="1" si="42"/>
        <v>Thu</v>
      </c>
      <c r="AW14" s="143" t="str">
        <f t="shared" ca="1" si="42"/>
        <v>Fri</v>
      </c>
      <c r="AX14" s="143" t="str">
        <f t="shared" ca="1" si="42"/>
        <v>Sat</v>
      </c>
      <c r="AY14" s="143" t="str">
        <f t="shared" ca="1" si="42"/>
        <v>Sun</v>
      </c>
      <c r="AZ14" s="143" t="str">
        <f t="shared" ca="1" si="42"/>
        <v>Mon</v>
      </c>
      <c r="BA14" s="143" t="str">
        <f t="shared" ca="1" si="42"/>
        <v>Tue</v>
      </c>
      <c r="BB14" s="143" t="str">
        <f t="shared" ca="1" si="42"/>
        <v>Wed</v>
      </c>
      <c r="BC14" s="143" t="str">
        <f t="shared" ca="1" si="42"/>
        <v>Thu</v>
      </c>
      <c r="BD14" s="143" t="str">
        <f t="shared" ca="1" si="42"/>
        <v>Fri</v>
      </c>
      <c r="BE14" s="143" t="str">
        <f t="shared" ca="1" si="42"/>
        <v>Sat</v>
      </c>
      <c r="BF14" s="143" t="str">
        <f t="shared" ca="1" si="42"/>
        <v>Sun</v>
      </c>
      <c r="BG14" s="143" t="str">
        <f t="shared" ca="1" si="42"/>
        <v>Mon</v>
      </c>
      <c r="BH14" s="143" t="str">
        <f t="shared" ca="1" si="42"/>
        <v>Tue</v>
      </c>
      <c r="BI14" s="143" t="str">
        <f t="shared" ca="1" si="42"/>
        <v>Wed</v>
      </c>
      <c r="BJ14" s="143" t="str">
        <f t="shared" ca="1" si="42"/>
        <v>Thu</v>
      </c>
      <c r="BK14" s="143" t="str">
        <f t="shared" ca="1" si="42"/>
        <v>Fri</v>
      </c>
      <c r="BL14" s="143" t="str">
        <f t="shared" ca="1" si="42"/>
        <v>Sat</v>
      </c>
      <c r="BM14" s="143" t="str">
        <f t="shared" ca="1" si="42"/>
        <v>Sun</v>
      </c>
      <c r="BN14" s="143" t="str">
        <f t="shared" ca="1" si="42"/>
        <v/>
      </c>
      <c r="BO14" s="143" t="str">
        <f t="shared" ca="1" si="42"/>
        <v/>
      </c>
      <c r="BP14" s="143" t="str">
        <f t="shared" ca="1" si="42"/>
        <v/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44228</v>
      </c>
      <c r="AM15" s="145">
        <f ca="1">IF(AL15&lt;$BK$13,AL15+1,"")</f>
        <v>44229</v>
      </c>
      <c r="AN15" s="145">
        <f t="shared" ref="AN15:BP15" ca="1" si="46">IF(AM15&lt;$BK$13,AM15+1,"")</f>
        <v>44230</v>
      </c>
      <c r="AO15" s="145">
        <f t="shared" ca="1" si="46"/>
        <v>44231</v>
      </c>
      <c r="AP15" s="145">
        <f t="shared" ca="1" si="46"/>
        <v>44232</v>
      </c>
      <c r="AQ15" s="145">
        <f t="shared" ca="1" si="46"/>
        <v>44233</v>
      </c>
      <c r="AR15" s="145">
        <f t="shared" ca="1" si="46"/>
        <v>44234</v>
      </c>
      <c r="AS15" s="145">
        <f t="shared" ca="1" si="46"/>
        <v>44235</v>
      </c>
      <c r="AT15" s="145">
        <f t="shared" ca="1" si="46"/>
        <v>44236</v>
      </c>
      <c r="AU15" s="145">
        <f t="shared" ca="1" si="46"/>
        <v>44237</v>
      </c>
      <c r="AV15" s="145">
        <f t="shared" ca="1" si="46"/>
        <v>44238</v>
      </c>
      <c r="AW15" s="145">
        <f t="shared" ca="1" si="46"/>
        <v>44239</v>
      </c>
      <c r="AX15" s="145">
        <f t="shared" ca="1" si="46"/>
        <v>44240</v>
      </c>
      <c r="AY15" s="145">
        <f t="shared" ca="1" si="46"/>
        <v>44241</v>
      </c>
      <c r="AZ15" s="145">
        <f t="shared" ca="1" si="46"/>
        <v>44242</v>
      </c>
      <c r="BA15" s="145">
        <f t="shared" ca="1" si="46"/>
        <v>44243</v>
      </c>
      <c r="BB15" s="145">
        <f t="shared" ca="1" si="46"/>
        <v>44244</v>
      </c>
      <c r="BC15" s="145">
        <f t="shared" ca="1" si="46"/>
        <v>44245</v>
      </c>
      <c r="BD15" s="145">
        <f t="shared" ca="1" si="46"/>
        <v>44246</v>
      </c>
      <c r="BE15" s="145">
        <f t="shared" ca="1" si="46"/>
        <v>44247</v>
      </c>
      <c r="BF15" s="145">
        <f t="shared" ca="1" si="46"/>
        <v>44248</v>
      </c>
      <c r="BG15" s="145">
        <f t="shared" ca="1" si="46"/>
        <v>44249</v>
      </c>
      <c r="BH15" s="145">
        <f t="shared" ca="1" si="46"/>
        <v>44250</v>
      </c>
      <c r="BI15" s="145">
        <f t="shared" ca="1" si="46"/>
        <v>44251</v>
      </c>
      <c r="BJ15" s="145">
        <f t="shared" ca="1" si="46"/>
        <v>44252</v>
      </c>
      <c r="BK15" s="145">
        <f t="shared" ca="1" si="46"/>
        <v>44253</v>
      </c>
      <c r="BL15" s="145">
        <f t="shared" ca="1" si="46"/>
        <v>44254</v>
      </c>
      <c r="BM15" s="145">
        <f t="shared" ca="1" si="46"/>
        <v>44255</v>
      </c>
      <c r="BN15" s="145" t="str">
        <f t="shared" ca="1" si="46"/>
        <v/>
      </c>
      <c r="BO15" s="145" t="str">
        <f t="shared" ca="1" si="46"/>
        <v/>
      </c>
      <c r="BP15" s="145" t="str">
        <f t="shared" ca="1" si="46"/>
        <v/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 t="s">
        <v>885</v>
      </c>
      <c r="AN16" s="196" t="s">
        <v>885</v>
      </c>
      <c r="AO16" s="196" t="s">
        <v>81</v>
      </c>
      <c r="AP16" s="196"/>
      <c r="AQ16" s="196" t="s">
        <v>81</v>
      </c>
      <c r="AR16" s="227"/>
      <c r="AS16" s="196" t="s">
        <v>81</v>
      </c>
      <c r="AT16" s="196" t="s">
        <v>81</v>
      </c>
      <c r="AU16" s="196" t="s">
        <v>81</v>
      </c>
      <c r="AV16" s="196" t="s">
        <v>81</v>
      </c>
      <c r="AW16" s="196" t="s">
        <v>885</v>
      </c>
      <c r="AX16" s="196" t="s">
        <v>885</v>
      </c>
      <c r="AY16" s="228"/>
      <c r="AZ16" s="196" t="s">
        <v>81</v>
      </c>
      <c r="BA16" s="196" t="s">
        <v>885</v>
      </c>
      <c r="BB16" s="196" t="s">
        <v>885</v>
      </c>
      <c r="BC16" s="196" t="s">
        <v>81</v>
      </c>
      <c r="BD16" s="196"/>
      <c r="BE16" s="196" t="s">
        <v>81</v>
      </c>
      <c r="BF16" s="228"/>
      <c r="BG16" s="196" t="s">
        <v>81</v>
      </c>
      <c r="BH16" s="196" t="s">
        <v>81</v>
      </c>
      <c r="BI16" s="196" t="s">
        <v>81</v>
      </c>
      <c r="BJ16" s="196" t="s">
        <v>81</v>
      </c>
      <c r="BK16" s="196"/>
      <c r="BL16" s="196" t="s">
        <v>885</v>
      </c>
      <c r="BM16" s="228"/>
      <c r="BN16" s="196" t="s">
        <v>885</v>
      </c>
      <c r="BO16" s="196" t="s">
        <v>885</v>
      </c>
      <c r="BP16" s="196" t="s">
        <v>885</v>
      </c>
      <c r="BQ16" s="151">
        <f>COUNTIF(AL16:BP16,"CL")</f>
        <v>13</v>
      </c>
      <c r="BR16" s="151">
        <f>COUNTIF(AL16:BP16,"ML")</f>
        <v>0</v>
      </c>
      <c r="BS16" s="151">
        <f>COUNTIF(AL16:BP16,"PL")</f>
        <v>0</v>
      </c>
      <c r="BT16" s="151">
        <f>JAN!BW16</f>
        <v>43</v>
      </c>
      <c r="BU16" s="151">
        <f>JAN!BX16</f>
        <v>0</v>
      </c>
      <c r="BV16" s="151">
        <f>JAN!BY16</f>
        <v>0</v>
      </c>
      <c r="BW16" s="152">
        <f>BT16+BQ16</f>
        <v>56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SHYAM</v>
      </c>
      <c r="AK17" s="492"/>
      <c r="AL17" s="196" t="s">
        <v>885</v>
      </c>
      <c r="AM17" s="196" t="s">
        <v>885</v>
      </c>
      <c r="AN17" s="196" t="s">
        <v>885</v>
      </c>
      <c r="AO17" s="196" t="s">
        <v>885</v>
      </c>
      <c r="AP17" s="196"/>
      <c r="AQ17" s="196" t="s">
        <v>885</v>
      </c>
      <c r="AR17" s="228"/>
      <c r="AS17" s="196" t="s">
        <v>885</v>
      </c>
      <c r="AT17" s="196" t="s">
        <v>885</v>
      </c>
      <c r="AU17" s="196" t="s">
        <v>885</v>
      </c>
      <c r="AV17" s="196" t="s">
        <v>885</v>
      </c>
      <c r="AW17" s="196" t="s">
        <v>885</v>
      </c>
      <c r="AX17" s="196" t="s">
        <v>885</v>
      </c>
      <c r="AY17" s="228"/>
      <c r="AZ17" s="196" t="s">
        <v>885</v>
      </c>
      <c r="BA17" s="196" t="s">
        <v>885</v>
      </c>
      <c r="BB17" s="196" t="s">
        <v>885</v>
      </c>
      <c r="BC17" s="196" t="s">
        <v>885</v>
      </c>
      <c r="BD17" s="196" t="s">
        <v>885</v>
      </c>
      <c r="BE17" s="196" t="s">
        <v>885</v>
      </c>
      <c r="BF17" s="228"/>
      <c r="BG17" s="196" t="s">
        <v>885</v>
      </c>
      <c r="BH17" s="196" t="s">
        <v>885</v>
      </c>
      <c r="BI17" s="196" t="s">
        <v>885</v>
      </c>
      <c r="BJ17" s="196" t="s">
        <v>885</v>
      </c>
      <c r="BK17" s="196" t="s">
        <v>885</v>
      </c>
      <c r="BL17" s="196" t="s">
        <v>885</v>
      </c>
      <c r="BM17" s="228"/>
      <c r="BN17" s="196" t="s">
        <v>885</v>
      </c>
      <c r="BO17" s="196" t="s">
        <v>81</v>
      </c>
      <c r="BP17" s="196" t="s">
        <v>885</v>
      </c>
      <c r="BQ17" s="151">
        <f t="shared" ref="BQ17:BQ24" si="53">COUNTIF(AL17:BP17,"CL")</f>
        <v>1</v>
      </c>
      <c r="BR17" s="151">
        <f t="shared" ref="BR17:BR24" si="54">COUNTIF(AL17:BP17,"ML")</f>
        <v>0</v>
      </c>
      <c r="BS17" s="151">
        <f t="shared" ref="BS17:BS24" si="55">COUNTIF(AL17:BP17,"PL")</f>
        <v>0</v>
      </c>
      <c r="BT17" s="151">
        <f>JAN!BW17</f>
        <v>14</v>
      </c>
      <c r="BU17" s="151">
        <f>JAN!BX17</f>
        <v>2</v>
      </c>
      <c r="BV17" s="151">
        <f>JAN!BY17</f>
        <v>0</v>
      </c>
      <c r="BW17" s="152">
        <f t="shared" ref="BW17:BY24" si="56">BT17+BQ17</f>
        <v>15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GURUCHARAN SINGH</v>
      </c>
      <c r="AK18" s="492"/>
      <c r="AL18" s="196" t="s">
        <v>81</v>
      </c>
      <c r="AM18" s="196" t="s">
        <v>885</v>
      </c>
      <c r="AN18" s="196" t="s">
        <v>885</v>
      </c>
      <c r="AO18" s="196" t="s">
        <v>83</v>
      </c>
      <c r="AP18" s="196"/>
      <c r="AQ18" s="196" t="s">
        <v>885</v>
      </c>
      <c r="AR18" s="228"/>
      <c r="AS18" s="196" t="s">
        <v>885</v>
      </c>
      <c r="AT18" s="196" t="s">
        <v>885</v>
      </c>
      <c r="AU18" s="196" t="s">
        <v>885</v>
      </c>
      <c r="AV18" s="196" t="s">
        <v>885</v>
      </c>
      <c r="AW18" s="196" t="s">
        <v>885</v>
      </c>
      <c r="AX18" s="196" t="s">
        <v>885</v>
      </c>
      <c r="AY18" s="228"/>
      <c r="AZ18" s="196" t="s">
        <v>885</v>
      </c>
      <c r="BA18" s="196" t="s">
        <v>885</v>
      </c>
      <c r="BB18" s="196" t="s">
        <v>885</v>
      </c>
      <c r="BC18" s="196" t="s">
        <v>885</v>
      </c>
      <c r="BD18" s="196" t="s">
        <v>885</v>
      </c>
      <c r="BE18" s="196" t="s">
        <v>885</v>
      </c>
      <c r="BF18" s="228"/>
      <c r="BG18" s="196" t="s">
        <v>82</v>
      </c>
      <c r="BH18" s="196" t="s">
        <v>82</v>
      </c>
      <c r="BI18" s="196" t="s">
        <v>82</v>
      </c>
      <c r="BJ18" s="196" t="s">
        <v>885</v>
      </c>
      <c r="BK18" s="196" t="s">
        <v>885</v>
      </c>
      <c r="BL18" s="196" t="s">
        <v>885</v>
      </c>
      <c r="BM18" s="228"/>
      <c r="BN18" s="196" t="s">
        <v>885</v>
      </c>
      <c r="BO18" s="196" t="s">
        <v>885</v>
      </c>
      <c r="BP18" s="196" t="s">
        <v>885</v>
      </c>
      <c r="BQ18" s="151">
        <f t="shared" si="53"/>
        <v>1</v>
      </c>
      <c r="BR18" s="151">
        <f t="shared" si="54"/>
        <v>3</v>
      </c>
      <c r="BS18" s="151">
        <f t="shared" si="55"/>
        <v>1</v>
      </c>
      <c r="BT18" s="151">
        <f>JAN!BW18</f>
        <v>7</v>
      </c>
      <c r="BU18" s="151">
        <f>JAN!BX18</f>
        <v>20</v>
      </c>
      <c r="BV18" s="151">
        <f>JAN!BY18</f>
        <v>6</v>
      </c>
      <c r="BW18" s="152">
        <f t="shared" si="56"/>
        <v>8</v>
      </c>
      <c r="BX18" s="152">
        <f t="shared" si="56"/>
        <v>23</v>
      </c>
      <c r="BY18" s="153">
        <f t="shared" si="56"/>
        <v>7</v>
      </c>
    </row>
    <row r="19" spans="1:84" x14ac:dyDescent="0.25">
      <c r="A19" s="162" t="s">
        <v>58</v>
      </c>
      <c r="B19" s="606"/>
      <c r="C19" s="607"/>
      <c r="D19" s="607"/>
      <c r="E19" s="608"/>
      <c r="F19" s="495" t="s">
        <v>48</v>
      </c>
      <c r="G19" s="496"/>
      <c r="H19" s="497"/>
      <c r="I19" s="235"/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GURUCHARAN SINGH</v>
      </c>
      <c r="AK19" s="492"/>
      <c r="AL19" s="196" t="s">
        <v>885</v>
      </c>
      <c r="AM19" s="196" t="s">
        <v>885</v>
      </c>
      <c r="AN19" s="196" t="s">
        <v>82</v>
      </c>
      <c r="AO19" s="196" t="s">
        <v>885</v>
      </c>
      <c r="AP19" s="196"/>
      <c r="AQ19" s="196" t="s">
        <v>885</v>
      </c>
      <c r="AR19" s="228"/>
      <c r="AS19" s="196" t="s">
        <v>885</v>
      </c>
      <c r="AT19" s="196" t="s">
        <v>885</v>
      </c>
      <c r="AU19" s="196" t="s">
        <v>885</v>
      </c>
      <c r="AV19" s="196" t="s">
        <v>885</v>
      </c>
      <c r="AW19" s="196" t="s">
        <v>885</v>
      </c>
      <c r="AX19" s="196" t="s">
        <v>885</v>
      </c>
      <c r="AY19" s="228"/>
      <c r="AZ19" s="196" t="s">
        <v>885</v>
      </c>
      <c r="BA19" s="196" t="s">
        <v>885</v>
      </c>
      <c r="BB19" s="196" t="s">
        <v>885</v>
      </c>
      <c r="BC19" s="196" t="s">
        <v>885</v>
      </c>
      <c r="BD19" s="196" t="s">
        <v>885</v>
      </c>
      <c r="BE19" s="196" t="s">
        <v>885</v>
      </c>
      <c r="BF19" s="228"/>
      <c r="BG19" s="196" t="s">
        <v>885</v>
      </c>
      <c r="BH19" s="196" t="s">
        <v>885</v>
      </c>
      <c r="BI19" s="196" t="s">
        <v>885</v>
      </c>
      <c r="BJ19" s="196" t="s">
        <v>885</v>
      </c>
      <c r="BK19" s="196" t="s">
        <v>885</v>
      </c>
      <c r="BL19" s="196" t="s">
        <v>885</v>
      </c>
      <c r="BM19" s="228"/>
      <c r="BN19" s="196" t="s">
        <v>885</v>
      </c>
      <c r="BO19" s="196" t="s">
        <v>885</v>
      </c>
      <c r="BP19" s="196" t="s">
        <v>885</v>
      </c>
      <c r="BQ19" s="151">
        <f t="shared" si="53"/>
        <v>0</v>
      </c>
      <c r="BR19" s="151">
        <f t="shared" si="54"/>
        <v>1</v>
      </c>
      <c r="BS19" s="151">
        <f t="shared" si="55"/>
        <v>0</v>
      </c>
      <c r="BT19" s="151">
        <f>JAN!BW19</f>
        <v>0</v>
      </c>
      <c r="BU19" s="151">
        <f>JAN!BX19</f>
        <v>6</v>
      </c>
      <c r="BV19" s="151">
        <f>JAN!BY19</f>
        <v>0</v>
      </c>
      <c r="BW19" s="152">
        <f t="shared" si="56"/>
        <v>0</v>
      </c>
      <c r="BX19" s="152">
        <f t="shared" si="56"/>
        <v>7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GURUCHARAN SINGH</v>
      </c>
      <c r="AK20" s="492"/>
      <c r="AL20" s="196" t="s">
        <v>885</v>
      </c>
      <c r="AM20" s="196" t="s">
        <v>885</v>
      </c>
      <c r="AN20" s="196" t="s">
        <v>885</v>
      </c>
      <c r="AO20" s="196" t="s">
        <v>885</v>
      </c>
      <c r="AP20" s="196"/>
      <c r="AQ20" s="196" t="s">
        <v>885</v>
      </c>
      <c r="AR20" s="228"/>
      <c r="AS20" s="196" t="s">
        <v>885</v>
      </c>
      <c r="AT20" s="196" t="s">
        <v>885</v>
      </c>
      <c r="AU20" s="196" t="s">
        <v>885</v>
      </c>
      <c r="AV20" s="196" t="s">
        <v>885</v>
      </c>
      <c r="AW20" s="196" t="s">
        <v>885</v>
      </c>
      <c r="AX20" s="196" t="s">
        <v>885</v>
      </c>
      <c r="AY20" s="228"/>
      <c r="AZ20" s="196" t="s">
        <v>885</v>
      </c>
      <c r="BA20" s="196" t="s">
        <v>885</v>
      </c>
      <c r="BB20" s="196" t="s">
        <v>885</v>
      </c>
      <c r="BC20" s="196" t="s">
        <v>885</v>
      </c>
      <c r="BD20" s="196" t="s">
        <v>885</v>
      </c>
      <c r="BE20" s="196" t="s">
        <v>885</v>
      </c>
      <c r="BF20" s="228"/>
      <c r="BG20" s="196" t="s">
        <v>885</v>
      </c>
      <c r="BH20" s="196" t="s">
        <v>885</v>
      </c>
      <c r="BI20" s="196" t="s">
        <v>885</v>
      </c>
      <c r="BJ20" s="196" t="s">
        <v>885</v>
      </c>
      <c r="BK20" s="196" t="s">
        <v>885</v>
      </c>
      <c r="BL20" s="196" t="s">
        <v>885</v>
      </c>
      <c r="BM20" s="228"/>
      <c r="BN20" s="196" t="s">
        <v>885</v>
      </c>
      <c r="BO20" s="196" t="s">
        <v>885</v>
      </c>
      <c r="BP20" s="196" t="s">
        <v>885</v>
      </c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JAN!BW20</f>
        <v>0</v>
      </c>
      <c r="BU20" s="151">
        <f>JAN!BX20</f>
        <v>0</v>
      </c>
      <c r="BV20" s="151">
        <f>JAN!BY20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GURUCHARAN SINGH</v>
      </c>
      <c r="AK21" s="492"/>
      <c r="AL21" s="196" t="s">
        <v>885</v>
      </c>
      <c r="AM21" s="196" t="s">
        <v>885</v>
      </c>
      <c r="AN21" s="196" t="s">
        <v>885</v>
      </c>
      <c r="AO21" s="196" t="s">
        <v>885</v>
      </c>
      <c r="AP21" s="196"/>
      <c r="AQ21" s="196" t="s">
        <v>885</v>
      </c>
      <c r="AR21" s="228"/>
      <c r="AS21" s="196" t="s">
        <v>885</v>
      </c>
      <c r="AT21" s="196" t="s">
        <v>885</v>
      </c>
      <c r="AU21" s="196" t="s">
        <v>885</v>
      </c>
      <c r="AV21" s="196" t="s">
        <v>885</v>
      </c>
      <c r="AW21" s="196" t="s">
        <v>885</v>
      </c>
      <c r="AX21" s="196" t="s">
        <v>885</v>
      </c>
      <c r="AY21" s="228"/>
      <c r="AZ21" s="196" t="s">
        <v>885</v>
      </c>
      <c r="BA21" s="196" t="s">
        <v>885</v>
      </c>
      <c r="BB21" s="196" t="s">
        <v>885</v>
      </c>
      <c r="BC21" s="196" t="s">
        <v>885</v>
      </c>
      <c r="BD21" s="196" t="s">
        <v>885</v>
      </c>
      <c r="BE21" s="196" t="s">
        <v>885</v>
      </c>
      <c r="BF21" s="228"/>
      <c r="BG21" s="196" t="s">
        <v>885</v>
      </c>
      <c r="BH21" s="196" t="s">
        <v>885</v>
      </c>
      <c r="BI21" s="196" t="s">
        <v>885</v>
      </c>
      <c r="BJ21" s="196" t="s">
        <v>885</v>
      </c>
      <c r="BK21" s="196" t="s">
        <v>885</v>
      </c>
      <c r="BL21" s="196" t="s">
        <v>885</v>
      </c>
      <c r="BM21" s="228"/>
      <c r="BN21" s="196" t="s">
        <v>885</v>
      </c>
      <c r="BO21" s="196" t="s">
        <v>885</v>
      </c>
      <c r="BP21" s="196" t="s">
        <v>885</v>
      </c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JAN!BW21</f>
        <v>0</v>
      </c>
      <c r="BU21" s="151">
        <f>JAN!BX21</f>
        <v>0</v>
      </c>
      <c r="BV21" s="151">
        <f>JAN!BY21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GURUCHARAN SINGH</v>
      </c>
      <c r="AK22" s="492"/>
      <c r="AL22" s="196" t="s">
        <v>885</v>
      </c>
      <c r="AM22" s="196" t="s">
        <v>885</v>
      </c>
      <c r="AN22" s="196" t="s">
        <v>885</v>
      </c>
      <c r="AO22" s="196" t="s">
        <v>885</v>
      </c>
      <c r="AP22" s="196"/>
      <c r="AQ22" s="196" t="s">
        <v>885</v>
      </c>
      <c r="AR22" s="228"/>
      <c r="AS22" s="196" t="s">
        <v>885</v>
      </c>
      <c r="AT22" s="196" t="s">
        <v>885</v>
      </c>
      <c r="AU22" s="196" t="s">
        <v>885</v>
      </c>
      <c r="AV22" s="196" t="s">
        <v>885</v>
      </c>
      <c r="AW22" s="196" t="s">
        <v>885</v>
      </c>
      <c r="AX22" s="196" t="s">
        <v>885</v>
      </c>
      <c r="AY22" s="228"/>
      <c r="AZ22" s="196" t="s">
        <v>885</v>
      </c>
      <c r="BA22" s="196" t="s">
        <v>885</v>
      </c>
      <c r="BB22" s="196" t="s">
        <v>885</v>
      </c>
      <c r="BC22" s="196" t="s">
        <v>885</v>
      </c>
      <c r="BD22" s="196" t="s">
        <v>885</v>
      </c>
      <c r="BE22" s="196" t="s">
        <v>83</v>
      </c>
      <c r="BF22" s="228"/>
      <c r="BG22" s="196" t="s">
        <v>885</v>
      </c>
      <c r="BH22" s="196" t="s">
        <v>885</v>
      </c>
      <c r="BI22" s="196" t="s">
        <v>885</v>
      </c>
      <c r="BJ22" s="196" t="s">
        <v>885</v>
      </c>
      <c r="BK22" s="196" t="s">
        <v>885</v>
      </c>
      <c r="BL22" s="196" t="s">
        <v>885</v>
      </c>
      <c r="BM22" s="228"/>
      <c r="BN22" s="196" t="s">
        <v>885</v>
      </c>
      <c r="BO22" s="196" t="s">
        <v>885</v>
      </c>
      <c r="BP22" s="196" t="s">
        <v>885</v>
      </c>
      <c r="BQ22" s="151">
        <f t="shared" si="53"/>
        <v>0</v>
      </c>
      <c r="BR22" s="151">
        <f t="shared" si="54"/>
        <v>0</v>
      </c>
      <c r="BS22" s="151">
        <f t="shared" si="55"/>
        <v>1</v>
      </c>
      <c r="BT22" s="151">
        <f>JAN!BW22</f>
        <v>0</v>
      </c>
      <c r="BU22" s="151">
        <f>JAN!BX22</f>
        <v>0</v>
      </c>
      <c r="BV22" s="151">
        <f>JAN!BY22</f>
        <v>6</v>
      </c>
      <c r="BW22" s="152">
        <f t="shared" si="56"/>
        <v>0</v>
      </c>
      <c r="BX22" s="152">
        <f t="shared" si="56"/>
        <v>0</v>
      </c>
      <c r="BY22" s="153">
        <f t="shared" si="56"/>
        <v>7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 t="s">
        <v>885</v>
      </c>
      <c r="AM23" s="196" t="s">
        <v>885</v>
      </c>
      <c r="AN23" s="196" t="s">
        <v>885</v>
      </c>
      <c r="AO23" s="196" t="s">
        <v>885</v>
      </c>
      <c r="AP23" s="196"/>
      <c r="AQ23" s="196" t="s">
        <v>885</v>
      </c>
      <c r="AR23" s="228"/>
      <c r="AS23" s="196" t="s">
        <v>885</v>
      </c>
      <c r="AT23" s="196" t="s">
        <v>885</v>
      </c>
      <c r="AU23" s="196" t="s">
        <v>885</v>
      </c>
      <c r="AV23" s="196" t="s">
        <v>885</v>
      </c>
      <c r="AW23" s="196" t="s">
        <v>885</v>
      </c>
      <c r="AX23" s="196" t="s">
        <v>885</v>
      </c>
      <c r="AY23" s="228"/>
      <c r="AZ23" s="196" t="s">
        <v>885</v>
      </c>
      <c r="BA23" s="196" t="s">
        <v>885</v>
      </c>
      <c r="BB23" s="196" t="s">
        <v>885</v>
      </c>
      <c r="BC23" s="196" t="s">
        <v>885</v>
      </c>
      <c r="BD23" s="196" t="s">
        <v>885</v>
      </c>
      <c r="BE23" s="196" t="s">
        <v>885</v>
      </c>
      <c r="BF23" s="228"/>
      <c r="BG23" s="196" t="s">
        <v>885</v>
      </c>
      <c r="BH23" s="196" t="s">
        <v>885</v>
      </c>
      <c r="BI23" s="196" t="s">
        <v>885</v>
      </c>
      <c r="BJ23" s="196" t="s">
        <v>885</v>
      </c>
      <c r="BK23" s="196" t="s">
        <v>885</v>
      </c>
      <c r="BL23" s="196" t="s">
        <v>885</v>
      </c>
      <c r="BM23" s="228"/>
      <c r="BN23" s="196" t="s">
        <v>885</v>
      </c>
      <c r="BO23" s="196" t="s">
        <v>885</v>
      </c>
      <c r="BP23" s="196" t="s">
        <v>885</v>
      </c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JAN!BW23</f>
        <v>0</v>
      </c>
      <c r="BU23" s="151">
        <f>JAN!BX23</f>
        <v>0</v>
      </c>
      <c r="BV23" s="151">
        <f>JAN!BY23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JAN!B28</f>
        <v>8000</v>
      </c>
      <c r="C24" s="528"/>
      <c r="D24" s="527">
        <f>JAN!D28</f>
        <v>993</v>
      </c>
      <c r="E24" s="528"/>
      <c r="F24" s="527">
        <f>JAN!F28</f>
        <v>100</v>
      </c>
      <c r="G24" s="528"/>
      <c r="H24" s="132">
        <f>JAN!H28</f>
        <v>1000</v>
      </c>
      <c r="I24" s="527">
        <f>JAN!I28</f>
        <v>4500</v>
      </c>
      <c r="J24" s="528"/>
      <c r="K24" s="527">
        <f>JAN!K28</f>
        <v>1000</v>
      </c>
      <c r="L24" s="528"/>
      <c r="M24" s="527">
        <f>JAN!M28</f>
        <v>-4000</v>
      </c>
      <c r="N24" s="528"/>
      <c r="O24" s="132">
        <f>JAN!O28</f>
        <v>1900</v>
      </c>
      <c r="P24" s="132">
        <f>JAN!P28</f>
        <v>4000</v>
      </c>
      <c r="Q24" s="132">
        <f>JAN!Q28</f>
        <v>-482</v>
      </c>
      <c r="R24" s="523">
        <f>JAN!R28</f>
        <v>4500</v>
      </c>
      <c r="S24" s="523"/>
      <c r="T24" s="523">
        <f>JAN!T28</f>
        <v>4500</v>
      </c>
      <c r="U24" s="523"/>
      <c r="V24" s="577">
        <f>B24+D24+F24+H24+I24+K24+M24+O24+P24+Q24+R24+T24</f>
        <v>26011</v>
      </c>
      <c r="W24" s="578"/>
      <c r="X24" s="579"/>
      <c r="Y24" s="527">
        <f>JAN!Y28</f>
        <v>-60</v>
      </c>
      <c r="Z24" s="528"/>
      <c r="AA24" s="527">
        <f>JAN!AA28</f>
        <v>1000</v>
      </c>
      <c r="AB24" s="528"/>
      <c r="AC24" s="527">
        <f>JAN!AC28</f>
        <v>5900</v>
      </c>
      <c r="AD24" s="528"/>
      <c r="AE24" s="527">
        <f>JAN!AE28</f>
        <v>1207</v>
      </c>
      <c r="AF24" s="528"/>
      <c r="AG24" s="527">
        <f>JAN!AG28</f>
        <v>26000</v>
      </c>
      <c r="AH24" s="528"/>
      <c r="AI24" s="150">
        <v>9</v>
      </c>
      <c r="AJ24" s="491" t="str">
        <f t="shared" si="52"/>
        <v>GURUCHARAN SINGH</v>
      </c>
      <c r="AK24" s="492"/>
      <c r="AL24" s="196" t="s">
        <v>885</v>
      </c>
      <c r="AM24" s="196" t="s">
        <v>885</v>
      </c>
      <c r="AN24" s="196" t="s">
        <v>885</v>
      </c>
      <c r="AO24" s="196" t="s">
        <v>885</v>
      </c>
      <c r="AP24" s="196"/>
      <c r="AQ24" s="196" t="s">
        <v>885</v>
      </c>
      <c r="AR24" s="228"/>
      <c r="AS24" s="196" t="s">
        <v>885</v>
      </c>
      <c r="AT24" s="196" t="s">
        <v>885</v>
      </c>
      <c r="AU24" s="196" t="s">
        <v>885</v>
      </c>
      <c r="AV24" s="196" t="s">
        <v>885</v>
      </c>
      <c r="AW24" s="196" t="s">
        <v>885</v>
      </c>
      <c r="AX24" s="196" t="s">
        <v>885</v>
      </c>
      <c r="AY24" s="228"/>
      <c r="AZ24" s="196" t="s">
        <v>885</v>
      </c>
      <c r="BA24" s="196" t="s">
        <v>885</v>
      </c>
      <c r="BB24" s="196" t="s">
        <v>885</v>
      </c>
      <c r="BC24" s="196" t="s">
        <v>885</v>
      </c>
      <c r="BD24" s="196" t="s">
        <v>885</v>
      </c>
      <c r="BE24" s="196" t="s">
        <v>885</v>
      </c>
      <c r="BF24" s="228"/>
      <c r="BG24" s="196" t="s">
        <v>885</v>
      </c>
      <c r="BH24" s="196" t="s">
        <v>885</v>
      </c>
      <c r="BI24" s="196" t="s">
        <v>885</v>
      </c>
      <c r="BJ24" s="196" t="s">
        <v>885</v>
      </c>
      <c r="BK24" s="196" t="s">
        <v>885</v>
      </c>
      <c r="BL24" s="196" t="s">
        <v>885</v>
      </c>
      <c r="BM24" s="228"/>
      <c r="BN24" s="196" t="s">
        <v>885</v>
      </c>
      <c r="BO24" s="196" t="s">
        <v>885</v>
      </c>
      <c r="BP24" s="196" t="s">
        <v>885</v>
      </c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JAN!BW24</f>
        <v>0</v>
      </c>
      <c r="BU24" s="151">
        <f>JAN!BX24</f>
        <v>0</v>
      </c>
      <c r="BV24" s="151">
        <f>JAN!BY24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10000</v>
      </c>
      <c r="C26" s="579"/>
      <c r="D26" s="577">
        <f t="shared" ref="D26:N26" si="58">D24+D25</f>
        <v>1993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5500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1000</v>
      </c>
      <c r="N26" s="579">
        <f t="shared" si="58"/>
        <v>0</v>
      </c>
      <c r="O26" s="133">
        <f>SUM(O24:O25)</f>
        <v>2400</v>
      </c>
      <c r="P26" s="133">
        <f>SUM(P24:P25)</f>
        <v>4500</v>
      </c>
      <c r="Q26" s="133">
        <f>SUM(Q24:Q25)</f>
        <v>-479</v>
      </c>
      <c r="R26" s="493">
        <f>SUM(R24:R25)</f>
        <v>5500</v>
      </c>
      <c r="S26" s="494"/>
      <c r="T26" s="493">
        <f>SUM(T24:T25)</f>
        <v>5500</v>
      </c>
      <c r="U26" s="494"/>
      <c r="V26" s="577">
        <f t="shared" si="57"/>
        <v>40114</v>
      </c>
      <c r="W26" s="578"/>
      <c r="X26" s="579"/>
      <c r="Y26" s="493">
        <f>SUM(Y24:Y25)</f>
        <v>-50</v>
      </c>
      <c r="Z26" s="494"/>
      <c r="AA26" s="493">
        <f>SUM(AA24:AA25)</f>
        <v>2000</v>
      </c>
      <c r="AB26" s="494"/>
      <c r="AC26" s="493">
        <f>SUM(AC24:AC25)</f>
        <v>6900</v>
      </c>
      <c r="AD26" s="494"/>
      <c r="AE26" s="493">
        <f>SUM(AE24:AE25)</f>
        <v>1707</v>
      </c>
      <c r="AF26" s="494"/>
      <c r="AG26" s="493">
        <f>SUM(AG24:AG25)</f>
        <v>31000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/>
      <c r="BL26" s="175" t="s">
        <v>62</v>
      </c>
      <c r="BM26" s="199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9000</v>
      </c>
      <c r="C28" s="489"/>
      <c r="D28" s="488">
        <f t="shared" ref="D28:M28" si="59">D26-D27</f>
        <v>992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5000</v>
      </c>
      <c r="J28" s="489"/>
      <c r="K28" s="488">
        <f t="shared" si="59"/>
        <v>1000</v>
      </c>
      <c r="L28" s="489"/>
      <c r="M28" s="488">
        <f t="shared" si="59"/>
        <v>-8000</v>
      </c>
      <c r="N28" s="489"/>
      <c r="O28" s="179">
        <f>O26-O27</f>
        <v>1600</v>
      </c>
      <c r="P28" s="179">
        <f>P26-P27</f>
        <v>4500</v>
      </c>
      <c r="Q28" s="180">
        <f>Q26-Q27</f>
        <v>-979</v>
      </c>
      <c r="R28" s="488">
        <f>R26-R27</f>
        <v>5000</v>
      </c>
      <c r="S28" s="489"/>
      <c r="T28" s="488">
        <f>T26-T27</f>
        <v>5000</v>
      </c>
      <c r="U28" s="489"/>
      <c r="V28" s="488">
        <f>V26-V27</f>
        <v>24213</v>
      </c>
      <c r="W28" s="600"/>
      <c r="X28" s="489"/>
      <c r="Y28" s="488">
        <f>Y26-Y27</f>
        <v>-70</v>
      </c>
      <c r="Z28" s="489"/>
      <c r="AA28" s="488">
        <f>AA26-AA27</f>
        <v>1000</v>
      </c>
      <c r="AB28" s="489"/>
      <c r="AC28" s="488">
        <f>AC26-AC27</f>
        <v>6600</v>
      </c>
      <c r="AD28" s="489"/>
      <c r="AE28" s="488">
        <f>AE26-AE27</f>
        <v>1308</v>
      </c>
      <c r="AF28" s="489"/>
      <c r="AG28" s="488">
        <f>AG26-AG27</f>
        <v>29000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2">
    <mergeCell ref="BP36:BX3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119" priority="24" operator="containsText" text="Sun">
      <formula>NOT(ISERROR(SEARCH("Sun",AL14)))</formula>
    </cfRule>
  </conditionalFormatting>
  <conditionalFormatting sqref="AL15:BP15">
    <cfRule type="expression" dxfId="118" priority="21">
      <formula>AL$14="Sun"</formula>
    </cfRule>
    <cfRule type="expression" dxfId="117" priority="22">
      <formula>$AL14="Sun"</formula>
    </cfRule>
    <cfRule type="expression" dxfId="116" priority="23">
      <formula>"$AF14=""Sun"""</formula>
    </cfRule>
  </conditionalFormatting>
  <conditionalFormatting sqref="AL16:BP24">
    <cfRule type="expression" dxfId="115" priority="18">
      <formula>AL$14="Sun"</formula>
    </cfRule>
    <cfRule type="expression" dxfId="114" priority="19">
      <formula>$AL15="Sun"</formula>
    </cfRule>
    <cfRule type="expression" dxfId="113" priority="20">
      <formula>"$AF14=""Sun"""</formula>
    </cfRule>
  </conditionalFormatting>
  <conditionalFormatting sqref="AL16:BP24">
    <cfRule type="containsText" dxfId="112" priority="15" operator="containsText" text="ML">
      <formula>NOT(ISERROR(SEARCH("ML",AL16)))</formula>
    </cfRule>
    <cfRule type="containsText" dxfId="111" priority="16" operator="containsText" text="PL">
      <formula>NOT(ISERROR(SEARCH("PL",AL16)))</formula>
    </cfRule>
    <cfRule type="containsText" dxfId="110" priority="17" operator="containsText" text="CL">
      <formula>NOT(ISERROR(SEARCH("CL",AL16)))</formula>
    </cfRule>
  </conditionalFormatting>
  <conditionalFormatting sqref="AL16:BN24">
    <cfRule type="containsText" dxfId="109" priority="13" operator="containsText" text="AB">
      <formula>NOT(ISERROR(SEARCH("AB",AL16)))</formula>
    </cfRule>
    <cfRule type="containsText" dxfId="108" priority="14" operator="containsText" text="EO">
      <formula>NOT(ISERROR(SEARCH("EO",AL16)))</formula>
    </cfRule>
  </conditionalFormatting>
  <conditionalFormatting sqref="BW16:BW24">
    <cfRule type="cellIs" dxfId="107" priority="12" operator="greaterThan">
      <formula>15</formula>
    </cfRule>
  </conditionalFormatting>
  <conditionalFormatting sqref="AJ4:AK12">
    <cfRule type="duplicateValues" dxfId="106" priority="11"/>
  </conditionalFormatting>
  <conditionalFormatting sqref="BQ16:BQ24 BT16:BT24 BW16:BW24">
    <cfRule type="cellIs" dxfId="105" priority="10" operator="greaterThan">
      <formula>15</formula>
    </cfRule>
  </conditionalFormatting>
  <conditionalFormatting sqref="AJ4:AJ12">
    <cfRule type="duplicateValues" dxfId="104" priority="9"/>
  </conditionalFormatting>
  <conditionalFormatting sqref="AJ4:AJ12">
    <cfRule type="duplicateValues" dxfId="103" priority="8"/>
  </conditionalFormatting>
  <conditionalFormatting sqref="AJ4:AJ12">
    <cfRule type="duplicateValues" dxfId="102" priority="7"/>
  </conditionalFormatting>
  <conditionalFormatting sqref="AJ4:AJ12">
    <cfRule type="duplicateValues" dxfId="101" priority="6"/>
  </conditionalFormatting>
  <conditionalFormatting sqref="AJ4:AK12">
    <cfRule type="duplicateValues" dxfId="100" priority="5"/>
  </conditionalFormatting>
  <conditionalFormatting sqref="AJ4:AK12">
    <cfRule type="duplicateValues" dxfId="99" priority="4"/>
  </conditionalFormatting>
  <conditionalFormatting sqref="AJ4:AK12">
    <cfRule type="duplicateValues" dxfId="98" priority="3"/>
  </conditionalFormatting>
  <conditionalFormatting sqref="AJ4:AK12">
    <cfRule type="duplicateValues" dxfId="97" priority="2"/>
  </conditionalFormatting>
  <conditionalFormatting sqref="AJ4:AK12">
    <cfRule type="duplicateValues" dxfId="96" priority="1"/>
  </conditionalFormatting>
  <dataValidations count="7">
    <dataValidation type="list" allowBlank="1" showInputMessage="1" showErrorMessage="1" sqref="AL16:BP24" xr:uid="{00000000-0002-0000-0C00-000000000000}">
      <formula1>"P,CL,ML,PL,A,T,OD,GH,-"</formula1>
    </dataValidation>
    <dataValidation type="list" allowBlank="1" showInputMessage="1" showErrorMessage="1" sqref="AH4" xr:uid="{00000000-0002-0000-0C00-000001000000}">
      <formula1>"2020,2021"</formula1>
    </dataValidation>
    <dataValidation type="list" allowBlank="1" showInputMessage="1" showErrorMessage="1" sqref="AW30:AY30" xr:uid="{00000000-0002-0000-0C00-000002000000}">
      <formula1>"है ,नहीं"</formula1>
    </dataValidation>
    <dataValidation type="list" allowBlank="1" showInputMessage="1" showErrorMessage="1" sqref="AZ30:BB30" xr:uid="{00000000-0002-0000-0C00-000003000000}">
      <formula1>"अधूरी,पूर्ण"</formula1>
    </dataValidation>
    <dataValidation type="list" allowBlank="1" showInputMessage="1" showErrorMessage="1" sqref="BC30:BD30" xr:uid="{00000000-0002-0000-0C00-000004000000}">
      <formula1>"कच्ची,पक्की"</formula1>
    </dataValidation>
    <dataValidation type="list" allowBlank="1" showInputMessage="1" showErrorMessage="1" sqref="BN30:BW30" xr:uid="{00000000-0002-0000-0C00-000005000000}">
      <formula1>$CF$2:$CG$2</formula1>
    </dataValidation>
    <dataValidation type="list" allowBlank="1" showInputMessage="1" showErrorMessage="1" error="SELECT FROM DROP DOWN" sqref="AJ4:AK12" xr:uid="{00000000-0002-0000-0C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7000000}">
          <x14:formula1>
            <xm:f>MASTER!$C$35:$C$45</xm:f>
          </x14:formula1>
          <xm:sqref>B22:U23</xm:sqref>
        </x14:dataValidation>
        <x14:dataValidation type="list" allowBlank="1" showInputMessage="1" showErrorMessage="1" xr:uid="{00000000-0002-0000-0C00-000008000000}">
          <x14:formula1>
            <xm:f>MASTER!$B$9:$B$18</xm:f>
          </x14:formula1>
          <xm:sqref>AJ4:AJ12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I36"/>
  <sheetViews>
    <sheetView showGridLines="0" workbookViewId="0">
      <selection activeCell="B3" activeCellId="1" sqref="AB3:AG3 B3:C3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9.28515625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"&amp;2021</f>
        <v>MAR 2021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942</v>
      </c>
      <c r="AK5" s="467"/>
      <c r="AL5" s="529" t="str">
        <f t="shared" si="0"/>
        <v>मूल</v>
      </c>
      <c r="AM5" s="529"/>
      <c r="AN5" s="528"/>
      <c r="AO5" s="527" t="str">
        <f t="shared" si="1"/>
        <v>अध्यापक L-1</v>
      </c>
      <c r="AP5" s="528"/>
      <c r="AQ5" s="527" t="str">
        <f t="shared" si="2"/>
        <v>SRI</v>
      </c>
      <c r="AR5" s="529"/>
      <c r="AS5" s="528"/>
      <c r="AT5" s="523" t="str">
        <f t="shared" si="3"/>
        <v>GEN</v>
      </c>
      <c r="AU5" s="523" t="str">
        <f t="shared" si="4"/>
        <v>SRI</v>
      </c>
      <c r="AV5" s="525">
        <f t="shared" si="5"/>
        <v>31635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2011</v>
      </c>
      <c r="BB5" s="523" t="str">
        <f t="shared" si="9"/>
        <v>SRI</v>
      </c>
      <c r="BC5" s="523" t="str">
        <f t="shared" si="10"/>
        <v>HISTORY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2012</v>
      </c>
      <c r="BH5" s="524" t="str">
        <f t="shared" si="15"/>
        <v>SRI</v>
      </c>
      <c r="BI5" s="525">
        <f t="shared" si="16"/>
        <v>43328</v>
      </c>
      <c r="BJ5" s="526" t="str">
        <f t="shared" si="17"/>
        <v>SRI</v>
      </c>
      <c r="BK5" s="525">
        <f t="shared" si="18"/>
        <v>43328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2</v>
      </c>
      <c r="BP5" s="523" t="str">
        <f t="shared" si="23"/>
        <v>SRI</v>
      </c>
      <c r="BQ5" s="523" t="str">
        <f t="shared" si="24"/>
        <v>01234567892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888888888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978</v>
      </c>
      <c r="AK6" s="467"/>
      <c r="AL6" s="529" t="str">
        <f t="shared" si="0"/>
        <v>मूल</v>
      </c>
      <c r="AM6" s="529"/>
      <c r="AN6" s="528"/>
      <c r="AO6" s="527" t="str">
        <f t="shared" si="1"/>
        <v>अध्यापक L-2</v>
      </c>
      <c r="AP6" s="528"/>
      <c r="AQ6" s="527" t="str">
        <f t="shared" si="2"/>
        <v>SRI</v>
      </c>
      <c r="AR6" s="529"/>
      <c r="AS6" s="528"/>
      <c r="AT6" s="523" t="str">
        <f t="shared" si="3"/>
        <v>OBC</v>
      </c>
      <c r="AU6" s="523" t="str">
        <f t="shared" si="4"/>
        <v>SRI</v>
      </c>
      <c r="AV6" s="525">
        <f t="shared" si="5"/>
        <v>31636</v>
      </c>
      <c r="AW6" s="526"/>
      <c r="AX6" s="531"/>
      <c r="AY6" s="523" t="str">
        <f t="shared" si="6"/>
        <v>MA</v>
      </c>
      <c r="AZ6" s="523" t="str">
        <f t="shared" si="7"/>
        <v>SRI</v>
      </c>
      <c r="BA6" s="523">
        <f t="shared" si="8"/>
        <v>2012</v>
      </c>
      <c r="BB6" s="523" t="str">
        <f t="shared" si="9"/>
        <v>SRI</v>
      </c>
      <c r="BC6" s="523" t="str">
        <f t="shared" si="10"/>
        <v>GEO</v>
      </c>
      <c r="BD6" s="523" t="str">
        <f t="shared" si="11"/>
        <v>SRI</v>
      </c>
      <c r="BE6" s="523" t="str">
        <f t="shared" si="12"/>
        <v>B.ED.</v>
      </c>
      <c r="BF6" s="523" t="str">
        <f t="shared" si="13"/>
        <v>SRI</v>
      </c>
      <c r="BG6" s="524">
        <f t="shared" si="14"/>
        <v>2013</v>
      </c>
      <c r="BH6" s="524" t="str">
        <f t="shared" si="15"/>
        <v>SRI</v>
      </c>
      <c r="BI6" s="525">
        <f t="shared" si="16"/>
        <v>43329</v>
      </c>
      <c r="BJ6" s="526" t="str">
        <f t="shared" si="17"/>
        <v>SRI</v>
      </c>
      <c r="BK6" s="525">
        <f t="shared" si="18"/>
        <v>43329</v>
      </c>
      <c r="BL6" s="531" t="str">
        <f t="shared" si="19"/>
        <v>SRI</v>
      </c>
      <c r="BM6" s="525">
        <f t="shared" si="20"/>
        <v>44378</v>
      </c>
      <c r="BN6" s="526" t="str">
        <f t="shared" si="21"/>
        <v>SRI</v>
      </c>
      <c r="BO6" s="523">
        <f t="shared" si="22"/>
        <v>3</v>
      </c>
      <c r="BP6" s="523" t="str">
        <f t="shared" si="23"/>
        <v>SRI</v>
      </c>
      <c r="BQ6" s="523" t="str">
        <f t="shared" si="24"/>
        <v>01234567893</v>
      </c>
      <c r="BR6" s="523" t="str">
        <f t="shared" si="25"/>
        <v>SRI</v>
      </c>
      <c r="BS6" s="523" t="str">
        <f t="shared" si="25"/>
        <v>SRI</v>
      </c>
      <c r="BT6" s="523" t="str">
        <f t="shared" si="25"/>
        <v>SRI</v>
      </c>
      <c r="BU6" s="523" t="str">
        <f t="shared" si="25"/>
        <v>SRI</v>
      </c>
      <c r="BV6" s="523">
        <f t="shared" si="26"/>
        <v>777777777</v>
      </c>
      <c r="BW6" s="523" t="str">
        <f t="shared" si="27"/>
        <v>SRI</v>
      </c>
      <c r="BX6" s="523" t="str">
        <f t="shared" si="27"/>
        <v>SRI</v>
      </c>
      <c r="BY6" s="532" t="str">
        <f t="shared" si="27"/>
        <v>SRI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983</v>
      </c>
      <c r="AK7" s="467"/>
      <c r="AL7" s="529" t="str">
        <f t="shared" si="0"/>
        <v/>
      </c>
      <c r="AM7" s="529"/>
      <c r="AN7" s="528"/>
      <c r="AO7" s="527" t="str">
        <f t="shared" si="1"/>
        <v/>
      </c>
      <c r="AP7" s="528"/>
      <c r="AQ7" s="527" t="str">
        <f t="shared" si="2"/>
        <v/>
      </c>
      <c r="AR7" s="529"/>
      <c r="AS7" s="528"/>
      <c r="AT7" s="523" t="str">
        <f t="shared" si="3"/>
        <v/>
      </c>
      <c r="AU7" s="523" t="e">
        <f t="shared" si="4"/>
        <v>#N/A</v>
      </c>
      <c r="AV7" s="525" t="str">
        <f t="shared" si="5"/>
        <v/>
      </c>
      <c r="AW7" s="526"/>
      <c r="AX7" s="531"/>
      <c r="AY7" s="523" t="str">
        <f t="shared" si="6"/>
        <v/>
      </c>
      <c r="AZ7" s="523" t="e">
        <f t="shared" si="7"/>
        <v>#N/A</v>
      </c>
      <c r="BA7" s="523" t="str">
        <f t="shared" si="8"/>
        <v/>
      </c>
      <c r="BB7" s="523" t="e">
        <f t="shared" si="9"/>
        <v>#N/A</v>
      </c>
      <c r="BC7" s="523" t="str">
        <f t="shared" si="10"/>
        <v/>
      </c>
      <c r="BD7" s="523" t="e">
        <f t="shared" si="11"/>
        <v>#N/A</v>
      </c>
      <c r="BE7" s="523" t="str">
        <f t="shared" si="12"/>
        <v/>
      </c>
      <c r="BF7" s="523" t="e">
        <f t="shared" si="13"/>
        <v>#N/A</v>
      </c>
      <c r="BG7" s="524" t="str">
        <f t="shared" si="14"/>
        <v/>
      </c>
      <c r="BH7" s="524" t="e">
        <f t="shared" si="15"/>
        <v>#N/A</v>
      </c>
      <c r="BI7" s="525" t="str">
        <f t="shared" si="16"/>
        <v/>
      </c>
      <c r="BJ7" s="526" t="e">
        <f t="shared" si="17"/>
        <v>#N/A</v>
      </c>
      <c r="BK7" s="525" t="str">
        <f t="shared" si="18"/>
        <v/>
      </c>
      <c r="BL7" s="531" t="e">
        <f t="shared" si="19"/>
        <v>#N/A</v>
      </c>
      <c r="BM7" s="525" t="str">
        <f t="shared" si="20"/>
        <v/>
      </c>
      <c r="BN7" s="526" t="e">
        <f t="shared" si="21"/>
        <v>#N/A</v>
      </c>
      <c r="BO7" s="523" t="str">
        <f t="shared" si="22"/>
        <v/>
      </c>
      <c r="BP7" s="523" t="e">
        <f t="shared" si="23"/>
        <v>#N/A</v>
      </c>
      <c r="BQ7" s="523" t="str">
        <f t="shared" si="24"/>
        <v/>
      </c>
      <c r="BR7" s="523" t="e">
        <f t="shared" si="25"/>
        <v>#N/A</v>
      </c>
      <c r="BS7" s="523" t="e">
        <f t="shared" si="25"/>
        <v>#N/A</v>
      </c>
      <c r="BT7" s="523" t="e">
        <f t="shared" si="25"/>
        <v>#N/A</v>
      </c>
      <c r="BU7" s="523" t="e">
        <f t="shared" si="25"/>
        <v>#N/A</v>
      </c>
      <c r="BV7" s="523" t="str">
        <f t="shared" si="26"/>
        <v/>
      </c>
      <c r="BW7" s="523" t="e">
        <f t="shared" si="27"/>
        <v>#N/A</v>
      </c>
      <c r="BX7" s="523" t="e">
        <f t="shared" si="27"/>
        <v>#N/A</v>
      </c>
      <c r="BY7" s="532" t="e">
        <f t="shared" si="27"/>
        <v>#N/A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983</v>
      </c>
      <c r="AK8" s="467"/>
      <c r="AL8" s="529" t="str">
        <f t="shared" si="0"/>
        <v/>
      </c>
      <c r="AM8" s="529"/>
      <c r="AN8" s="528"/>
      <c r="AO8" s="527" t="str">
        <f t="shared" si="1"/>
        <v/>
      </c>
      <c r="AP8" s="528"/>
      <c r="AQ8" s="527" t="str">
        <f t="shared" si="2"/>
        <v/>
      </c>
      <c r="AR8" s="529"/>
      <c r="AS8" s="528"/>
      <c r="AT8" s="523" t="str">
        <f t="shared" si="3"/>
        <v/>
      </c>
      <c r="AU8" s="523" t="e">
        <f t="shared" si="4"/>
        <v>#N/A</v>
      </c>
      <c r="AV8" s="525" t="str">
        <f t="shared" si="5"/>
        <v/>
      </c>
      <c r="AW8" s="526"/>
      <c r="AX8" s="531"/>
      <c r="AY8" s="523" t="str">
        <f t="shared" si="6"/>
        <v/>
      </c>
      <c r="AZ8" s="523" t="e">
        <f t="shared" si="7"/>
        <v>#N/A</v>
      </c>
      <c r="BA8" s="523" t="str">
        <f t="shared" si="8"/>
        <v/>
      </c>
      <c r="BB8" s="523" t="e">
        <f t="shared" si="9"/>
        <v>#N/A</v>
      </c>
      <c r="BC8" s="523" t="str">
        <f t="shared" si="10"/>
        <v/>
      </c>
      <c r="BD8" s="523" t="e">
        <f t="shared" si="11"/>
        <v>#N/A</v>
      </c>
      <c r="BE8" s="523" t="str">
        <f t="shared" si="12"/>
        <v/>
      </c>
      <c r="BF8" s="523" t="e">
        <f t="shared" si="13"/>
        <v>#N/A</v>
      </c>
      <c r="BG8" s="524" t="str">
        <f t="shared" si="14"/>
        <v/>
      </c>
      <c r="BH8" s="524" t="e">
        <f t="shared" si="15"/>
        <v>#N/A</v>
      </c>
      <c r="BI8" s="525" t="str">
        <f t="shared" si="16"/>
        <v/>
      </c>
      <c r="BJ8" s="526" t="e">
        <f t="shared" si="17"/>
        <v>#N/A</v>
      </c>
      <c r="BK8" s="525" t="str">
        <f t="shared" si="18"/>
        <v/>
      </c>
      <c r="BL8" s="531" t="e">
        <f t="shared" si="19"/>
        <v>#N/A</v>
      </c>
      <c r="BM8" s="525" t="str">
        <f t="shared" si="20"/>
        <v/>
      </c>
      <c r="BN8" s="526" t="e">
        <f t="shared" si="21"/>
        <v>#N/A</v>
      </c>
      <c r="BO8" s="523" t="str">
        <f t="shared" si="22"/>
        <v/>
      </c>
      <c r="BP8" s="523" t="e">
        <f t="shared" si="23"/>
        <v>#N/A</v>
      </c>
      <c r="BQ8" s="523" t="str">
        <f t="shared" si="24"/>
        <v/>
      </c>
      <c r="BR8" s="523" t="e">
        <f t="shared" si="25"/>
        <v>#N/A</v>
      </c>
      <c r="BS8" s="523" t="e">
        <f t="shared" si="25"/>
        <v>#N/A</v>
      </c>
      <c r="BT8" s="523" t="e">
        <f t="shared" si="25"/>
        <v>#N/A</v>
      </c>
      <c r="BU8" s="523" t="e">
        <f t="shared" si="25"/>
        <v>#N/A</v>
      </c>
      <c r="BV8" s="523" t="str">
        <f t="shared" si="26"/>
        <v/>
      </c>
      <c r="BW8" s="523" t="e">
        <f t="shared" si="27"/>
        <v>#N/A</v>
      </c>
      <c r="BX8" s="523" t="e">
        <f t="shared" si="27"/>
        <v>#N/A</v>
      </c>
      <c r="BY8" s="532" t="e">
        <f t="shared" si="27"/>
        <v>#N/A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983</v>
      </c>
      <c r="AK9" s="467"/>
      <c r="AL9" s="529" t="str">
        <f t="shared" si="0"/>
        <v/>
      </c>
      <c r="AM9" s="529"/>
      <c r="AN9" s="528"/>
      <c r="AO9" s="527" t="str">
        <f t="shared" si="1"/>
        <v/>
      </c>
      <c r="AP9" s="528"/>
      <c r="AQ9" s="527" t="str">
        <f t="shared" si="2"/>
        <v/>
      </c>
      <c r="AR9" s="529"/>
      <c r="AS9" s="528"/>
      <c r="AT9" s="523" t="str">
        <f t="shared" si="3"/>
        <v/>
      </c>
      <c r="AU9" s="523" t="e">
        <f t="shared" si="4"/>
        <v>#N/A</v>
      </c>
      <c r="AV9" s="525" t="str">
        <f t="shared" si="5"/>
        <v/>
      </c>
      <c r="AW9" s="526"/>
      <c r="AX9" s="531"/>
      <c r="AY9" s="523" t="str">
        <f t="shared" si="6"/>
        <v/>
      </c>
      <c r="AZ9" s="523" t="e">
        <f t="shared" si="7"/>
        <v>#N/A</v>
      </c>
      <c r="BA9" s="523" t="str">
        <f t="shared" si="8"/>
        <v/>
      </c>
      <c r="BB9" s="523" t="e">
        <f t="shared" si="9"/>
        <v>#N/A</v>
      </c>
      <c r="BC9" s="523" t="str">
        <f t="shared" si="10"/>
        <v/>
      </c>
      <c r="BD9" s="523" t="e">
        <f t="shared" si="11"/>
        <v>#N/A</v>
      </c>
      <c r="BE9" s="523" t="str">
        <f t="shared" si="12"/>
        <v/>
      </c>
      <c r="BF9" s="523" t="e">
        <f t="shared" si="13"/>
        <v>#N/A</v>
      </c>
      <c r="BG9" s="524" t="str">
        <f t="shared" si="14"/>
        <v/>
      </c>
      <c r="BH9" s="524" t="e">
        <f t="shared" si="15"/>
        <v>#N/A</v>
      </c>
      <c r="BI9" s="525" t="str">
        <f t="shared" si="16"/>
        <v/>
      </c>
      <c r="BJ9" s="526" t="e">
        <f t="shared" si="17"/>
        <v>#N/A</v>
      </c>
      <c r="BK9" s="525" t="str">
        <f t="shared" si="18"/>
        <v/>
      </c>
      <c r="BL9" s="531" t="e">
        <f t="shared" si="19"/>
        <v>#N/A</v>
      </c>
      <c r="BM9" s="525" t="str">
        <f t="shared" si="20"/>
        <v/>
      </c>
      <c r="BN9" s="526" t="e">
        <f t="shared" si="21"/>
        <v>#N/A</v>
      </c>
      <c r="BO9" s="523" t="str">
        <f t="shared" si="22"/>
        <v/>
      </c>
      <c r="BP9" s="523" t="e">
        <f t="shared" si="23"/>
        <v>#N/A</v>
      </c>
      <c r="BQ9" s="523" t="str">
        <f t="shared" si="24"/>
        <v/>
      </c>
      <c r="BR9" s="523" t="e">
        <f t="shared" si="25"/>
        <v>#N/A</v>
      </c>
      <c r="BS9" s="523" t="e">
        <f t="shared" si="25"/>
        <v>#N/A</v>
      </c>
      <c r="BT9" s="523" t="e">
        <f t="shared" si="25"/>
        <v>#N/A</v>
      </c>
      <c r="BU9" s="523" t="e">
        <f t="shared" si="25"/>
        <v>#N/A</v>
      </c>
      <c r="BV9" s="523" t="str">
        <f t="shared" si="26"/>
        <v/>
      </c>
      <c r="BW9" s="523" t="e">
        <f t="shared" si="27"/>
        <v>#N/A</v>
      </c>
      <c r="BX9" s="523" t="e">
        <f t="shared" si="27"/>
        <v>#N/A</v>
      </c>
      <c r="BY9" s="532" t="e">
        <f t="shared" si="27"/>
        <v>#N/A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983</v>
      </c>
      <c r="AK10" s="467"/>
      <c r="AL10" s="529" t="str">
        <f t="shared" si="0"/>
        <v/>
      </c>
      <c r="AM10" s="529"/>
      <c r="AN10" s="528"/>
      <c r="AO10" s="527" t="str">
        <f t="shared" si="1"/>
        <v/>
      </c>
      <c r="AP10" s="528"/>
      <c r="AQ10" s="527" t="str">
        <f t="shared" si="2"/>
        <v/>
      </c>
      <c r="AR10" s="529"/>
      <c r="AS10" s="528"/>
      <c r="AT10" s="523" t="str">
        <f t="shared" si="3"/>
        <v/>
      </c>
      <c r="AU10" s="523" t="e">
        <f t="shared" si="4"/>
        <v>#N/A</v>
      </c>
      <c r="AV10" s="525" t="str">
        <f t="shared" si="5"/>
        <v/>
      </c>
      <c r="AW10" s="526"/>
      <c r="AX10" s="531"/>
      <c r="AY10" s="523" t="str">
        <f t="shared" si="6"/>
        <v/>
      </c>
      <c r="AZ10" s="523" t="e">
        <f t="shared" si="7"/>
        <v>#N/A</v>
      </c>
      <c r="BA10" s="523" t="str">
        <f t="shared" si="8"/>
        <v/>
      </c>
      <c r="BB10" s="523" t="e">
        <f t="shared" si="9"/>
        <v>#N/A</v>
      </c>
      <c r="BC10" s="523" t="str">
        <f t="shared" si="10"/>
        <v/>
      </c>
      <c r="BD10" s="523" t="e">
        <f t="shared" si="11"/>
        <v>#N/A</v>
      </c>
      <c r="BE10" s="523" t="str">
        <f t="shared" si="12"/>
        <v/>
      </c>
      <c r="BF10" s="523" t="e">
        <f t="shared" si="13"/>
        <v>#N/A</v>
      </c>
      <c r="BG10" s="524" t="str">
        <f t="shared" si="14"/>
        <v/>
      </c>
      <c r="BH10" s="524" t="e">
        <f t="shared" si="15"/>
        <v>#N/A</v>
      </c>
      <c r="BI10" s="525" t="str">
        <f t="shared" si="16"/>
        <v/>
      </c>
      <c r="BJ10" s="526" t="e">
        <f t="shared" si="17"/>
        <v>#N/A</v>
      </c>
      <c r="BK10" s="525" t="str">
        <f t="shared" si="18"/>
        <v/>
      </c>
      <c r="BL10" s="531" t="e">
        <f t="shared" si="19"/>
        <v>#N/A</v>
      </c>
      <c r="BM10" s="525" t="str">
        <f t="shared" si="20"/>
        <v/>
      </c>
      <c r="BN10" s="526" t="e">
        <f t="shared" si="21"/>
        <v>#N/A</v>
      </c>
      <c r="BO10" s="523" t="str">
        <f t="shared" si="22"/>
        <v/>
      </c>
      <c r="BP10" s="523" t="e">
        <f t="shared" si="23"/>
        <v>#N/A</v>
      </c>
      <c r="BQ10" s="523" t="str">
        <f t="shared" si="24"/>
        <v/>
      </c>
      <c r="BR10" s="523" t="e">
        <f t="shared" si="25"/>
        <v>#N/A</v>
      </c>
      <c r="BS10" s="523" t="e">
        <f t="shared" si="25"/>
        <v>#N/A</v>
      </c>
      <c r="BT10" s="523" t="e">
        <f t="shared" si="25"/>
        <v>#N/A</v>
      </c>
      <c r="BU10" s="523" t="e">
        <f t="shared" si="25"/>
        <v>#N/A</v>
      </c>
      <c r="BV10" s="523" t="str">
        <f t="shared" si="26"/>
        <v/>
      </c>
      <c r="BW10" s="523" t="e">
        <f t="shared" si="27"/>
        <v>#N/A</v>
      </c>
      <c r="BX10" s="523" t="e">
        <f t="shared" si="27"/>
        <v>#N/A</v>
      </c>
      <c r="BY10" s="532" t="e">
        <f t="shared" si="27"/>
        <v>#N/A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44256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44286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Mon</v>
      </c>
      <c r="AM14" s="143" t="str">
        <f t="shared" ref="AM14:BP14" ca="1" si="42">TEXT(AM15,"DDD")</f>
        <v>Tue</v>
      </c>
      <c r="AN14" s="143" t="str">
        <f t="shared" ca="1" si="42"/>
        <v>Wed</v>
      </c>
      <c r="AO14" s="143" t="str">
        <f t="shared" ca="1" si="42"/>
        <v>Thu</v>
      </c>
      <c r="AP14" s="143" t="str">
        <f t="shared" ca="1" si="42"/>
        <v>Fri</v>
      </c>
      <c r="AQ14" s="143" t="str">
        <f t="shared" ca="1" si="42"/>
        <v>Sat</v>
      </c>
      <c r="AR14" s="143" t="str">
        <f t="shared" ca="1" si="42"/>
        <v>Sun</v>
      </c>
      <c r="AS14" s="143" t="str">
        <f t="shared" ca="1" si="42"/>
        <v>Mon</v>
      </c>
      <c r="AT14" s="143" t="str">
        <f t="shared" ca="1" si="42"/>
        <v>Tue</v>
      </c>
      <c r="AU14" s="143" t="str">
        <f t="shared" ca="1" si="42"/>
        <v>Wed</v>
      </c>
      <c r="AV14" s="143" t="str">
        <f t="shared" ca="1" si="42"/>
        <v>Thu</v>
      </c>
      <c r="AW14" s="143" t="str">
        <f t="shared" ca="1" si="42"/>
        <v>Fri</v>
      </c>
      <c r="AX14" s="143" t="str">
        <f t="shared" ca="1" si="42"/>
        <v>Sat</v>
      </c>
      <c r="AY14" s="143" t="str">
        <f t="shared" ca="1" si="42"/>
        <v>Sun</v>
      </c>
      <c r="AZ14" s="143" t="str">
        <f t="shared" ca="1" si="42"/>
        <v>Mon</v>
      </c>
      <c r="BA14" s="143" t="str">
        <f t="shared" ca="1" si="42"/>
        <v>Tue</v>
      </c>
      <c r="BB14" s="143" t="str">
        <f t="shared" ca="1" si="42"/>
        <v>Wed</v>
      </c>
      <c r="BC14" s="143" t="str">
        <f t="shared" ca="1" si="42"/>
        <v>Thu</v>
      </c>
      <c r="BD14" s="143" t="str">
        <f t="shared" ca="1" si="42"/>
        <v>Fri</v>
      </c>
      <c r="BE14" s="143" t="str">
        <f t="shared" ca="1" si="42"/>
        <v>Sat</v>
      </c>
      <c r="BF14" s="143" t="str">
        <f t="shared" ca="1" si="42"/>
        <v>Sun</v>
      </c>
      <c r="BG14" s="143" t="str">
        <f t="shared" ca="1" si="42"/>
        <v>Mon</v>
      </c>
      <c r="BH14" s="143" t="str">
        <f t="shared" ca="1" si="42"/>
        <v>Tue</v>
      </c>
      <c r="BI14" s="143" t="str">
        <f t="shared" ca="1" si="42"/>
        <v>Wed</v>
      </c>
      <c r="BJ14" s="143" t="str">
        <f t="shared" ca="1" si="42"/>
        <v>Thu</v>
      </c>
      <c r="BK14" s="143" t="str">
        <f t="shared" ca="1" si="42"/>
        <v>Fri</v>
      </c>
      <c r="BL14" s="143" t="str">
        <f t="shared" ca="1" si="42"/>
        <v>Sat</v>
      </c>
      <c r="BM14" s="143" t="str">
        <f t="shared" ca="1" si="42"/>
        <v>Sun</v>
      </c>
      <c r="BN14" s="143" t="str">
        <f t="shared" ca="1" si="42"/>
        <v>Mon</v>
      </c>
      <c r="BO14" s="143" t="str">
        <f t="shared" ca="1" si="42"/>
        <v>Tue</v>
      </c>
      <c r="BP14" s="143" t="str">
        <f t="shared" ca="1" si="42"/>
        <v>Wed</v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44256</v>
      </c>
      <c r="AM15" s="145">
        <f ca="1">IF(AL15&lt;$BK$13,AL15+1,"")</f>
        <v>44257</v>
      </c>
      <c r="AN15" s="145">
        <f t="shared" ref="AN15:BP15" ca="1" si="46">IF(AM15&lt;$BK$13,AM15+1,"")</f>
        <v>44258</v>
      </c>
      <c r="AO15" s="145">
        <f t="shared" ca="1" si="46"/>
        <v>44259</v>
      </c>
      <c r="AP15" s="145">
        <f t="shared" ca="1" si="46"/>
        <v>44260</v>
      </c>
      <c r="AQ15" s="145">
        <f t="shared" ca="1" si="46"/>
        <v>44261</v>
      </c>
      <c r="AR15" s="145">
        <f t="shared" ca="1" si="46"/>
        <v>44262</v>
      </c>
      <c r="AS15" s="145">
        <f t="shared" ca="1" si="46"/>
        <v>44263</v>
      </c>
      <c r="AT15" s="145">
        <f t="shared" ca="1" si="46"/>
        <v>44264</v>
      </c>
      <c r="AU15" s="145">
        <f t="shared" ca="1" si="46"/>
        <v>44265</v>
      </c>
      <c r="AV15" s="145">
        <f t="shared" ca="1" si="46"/>
        <v>44266</v>
      </c>
      <c r="AW15" s="145">
        <f t="shared" ca="1" si="46"/>
        <v>44267</v>
      </c>
      <c r="AX15" s="145">
        <f t="shared" ca="1" si="46"/>
        <v>44268</v>
      </c>
      <c r="AY15" s="145">
        <f t="shared" ca="1" si="46"/>
        <v>44269</v>
      </c>
      <c r="AZ15" s="145">
        <f t="shared" ca="1" si="46"/>
        <v>44270</v>
      </c>
      <c r="BA15" s="145">
        <f t="shared" ca="1" si="46"/>
        <v>44271</v>
      </c>
      <c r="BB15" s="145">
        <f t="shared" ca="1" si="46"/>
        <v>44272</v>
      </c>
      <c r="BC15" s="145">
        <f t="shared" ca="1" si="46"/>
        <v>44273</v>
      </c>
      <c r="BD15" s="145">
        <f t="shared" ca="1" si="46"/>
        <v>44274</v>
      </c>
      <c r="BE15" s="145">
        <f t="shared" ca="1" si="46"/>
        <v>44275</v>
      </c>
      <c r="BF15" s="145">
        <f t="shared" ca="1" si="46"/>
        <v>44276</v>
      </c>
      <c r="BG15" s="145">
        <f t="shared" ca="1" si="46"/>
        <v>44277</v>
      </c>
      <c r="BH15" s="145">
        <f t="shared" ca="1" si="46"/>
        <v>44278</v>
      </c>
      <c r="BI15" s="145">
        <f t="shared" ca="1" si="46"/>
        <v>44279</v>
      </c>
      <c r="BJ15" s="145">
        <f t="shared" ca="1" si="46"/>
        <v>44280</v>
      </c>
      <c r="BK15" s="145">
        <f t="shared" ca="1" si="46"/>
        <v>44281</v>
      </c>
      <c r="BL15" s="145">
        <f t="shared" ca="1" si="46"/>
        <v>44282</v>
      </c>
      <c r="BM15" s="145">
        <f t="shared" ca="1" si="46"/>
        <v>44283</v>
      </c>
      <c r="BN15" s="145">
        <f t="shared" ca="1" si="46"/>
        <v>44284</v>
      </c>
      <c r="BO15" s="145">
        <f t="shared" ca="1" si="46"/>
        <v>44285</v>
      </c>
      <c r="BP15" s="145">
        <f t="shared" ca="1" si="46"/>
        <v>44286</v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 t="s">
        <v>885</v>
      </c>
      <c r="AN16" s="196" t="s">
        <v>885</v>
      </c>
      <c r="AO16" s="196" t="s">
        <v>81</v>
      </c>
      <c r="AP16" s="196" t="s">
        <v>81</v>
      </c>
      <c r="AQ16" s="196" t="s">
        <v>81</v>
      </c>
      <c r="AR16" s="228"/>
      <c r="AS16" s="196" t="s">
        <v>81</v>
      </c>
      <c r="AT16" s="196" t="s">
        <v>81</v>
      </c>
      <c r="AU16" s="196" t="s">
        <v>81</v>
      </c>
      <c r="AV16" s="196" t="s">
        <v>81</v>
      </c>
      <c r="AW16" s="196" t="s">
        <v>885</v>
      </c>
      <c r="AX16" s="196" t="s">
        <v>885</v>
      </c>
      <c r="AY16" s="228"/>
      <c r="AZ16" s="196" t="s">
        <v>81</v>
      </c>
      <c r="BA16" s="196" t="s">
        <v>885</v>
      </c>
      <c r="BB16" s="196" t="s">
        <v>885</v>
      </c>
      <c r="BC16" s="196" t="s">
        <v>81</v>
      </c>
      <c r="BD16" s="196" t="s">
        <v>81</v>
      </c>
      <c r="BE16" s="196" t="s">
        <v>81</v>
      </c>
      <c r="BF16" s="228"/>
      <c r="BG16" s="196" t="s">
        <v>81</v>
      </c>
      <c r="BH16" s="196" t="s">
        <v>81</v>
      </c>
      <c r="BI16" s="196" t="s">
        <v>81</v>
      </c>
      <c r="BJ16" s="196" t="s">
        <v>81</v>
      </c>
      <c r="BK16" s="196" t="s">
        <v>81</v>
      </c>
      <c r="BL16" s="196" t="s">
        <v>885</v>
      </c>
      <c r="BM16" s="228"/>
      <c r="BN16" s="196" t="s">
        <v>885</v>
      </c>
      <c r="BO16" s="196" t="s">
        <v>885</v>
      </c>
      <c r="BP16" s="196" t="s">
        <v>885</v>
      </c>
      <c r="BQ16" s="151">
        <f>COUNTIF(AL16:BP16,"CL")</f>
        <v>16</v>
      </c>
      <c r="BR16" s="151">
        <f>COUNTIF(AL16:BP16,"ML")</f>
        <v>0</v>
      </c>
      <c r="BS16" s="151">
        <f>COUNTIF(AL16:BP16,"PL")</f>
        <v>0</v>
      </c>
      <c r="BT16" s="151">
        <f>FEB!BW16</f>
        <v>56</v>
      </c>
      <c r="BU16" s="151">
        <f>FEB!BX16</f>
        <v>0</v>
      </c>
      <c r="BV16" s="151">
        <f>FEB!BY16</f>
        <v>0</v>
      </c>
      <c r="BW16" s="152">
        <f>BT16+BQ16</f>
        <v>72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SHYAM</v>
      </c>
      <c r="AK17" s="492"/>
      <c r="AL17" s="196" t="s">
        <v>885</v>
      </c>
      <c r="AM17" s="196" t="s">
        <v>885</v>
      </c>
      <c r="AN17" s="196" t="s">
        <v>885</v>
      </c>
      <c r="AO17" s="196" t="s">
        <v>885</v>
      </c>
      <c r="AP17" s="196"/>
      <c r="AQ17" s="196" t="s">
        <v>885</v>
      </c>
      <c r="AR17" s="228"/>
      <c r="AS17" s="196" t="s">
        <v>885</v>
      </c>
      <c r="AT17" s="196" t="s">
        <v>885</v>
      </c>
      <c r="AU17" s="196" t="s">
        <v>885</v>
      </c>
      <c r="AV17" s="196" t="s">
        <v>885</v>
      </c>
      <c r="AW17" s="196" t="s">
        <v>885</v>
      </c>
      <c r="AX17" s="196" t="s">
        <v>885</v>
      </c>
      <c r="AY17" s="228"/>
      <c r="AZ17" s="196" t="s">
        <v>885</v>
      </c>
      <c r="BA17" s="196" t="s">
        <v>885</v>
      </c>
      <c r="BB17" s="196" t="s">
        <v>885</v>
      </c>
      <c r="BC17" s="196" t="s">
        <v>885</v>
      </c>
      <c r="BD17" s="196" t="s">
        <v>885</v>
      </c>
      <c r="BE17" s="196" t="s">
        <v>885</v>
      </c>
      <c r="BF17" s="228"/>
      <c r="BG17" s="196" t="s">
        <v>885</v>
      </c>
      <c r="BH17" s="196" t="s">
        <v>885</v>
      </c>
      <c r="BI17" s="196" t="s">
        <v>885</v>
      </c>
      <c r="BJ17" s="196" t="s">
        <v>885</v>
      </c>
      <c r="BK17" s="196" t="s">
        <v>885</v>
      </c>
      <c r="BL17" s="196" t="s">
        <v>885</v>
      </c>
      <c r="BM17" s="228"/>
      <c r="BN17" s="196" t="s">
        <v>885</v>
      </c>
      <c r="BO17" s="196" t="s">
        <v>81</v>
      </c>
      <c r="BP17" s="196" t="s">
        <v>885</v>
      </c>
      <c r="BQ17" s="151">
        <f t="shared" ref="BQ17:BQ24" si="53">COUNTIF(AL17:BP17,"CL")</f>
        <v>1</v>
      </c>
      <c r="BR17" s="151">
        <f t="shared" ref="BR17:BR24" si="54">COUNTIF(AL17:BP17,"ML")</f>
        <v>0</v>
      </c>
      <c r="BS17" s="151">
        <f t="shared" ref="BS17:BS24" si="55">COUNTIF(AL17:BP17,"PL")</f>
        <v>0</v>
      </c>
      <c r="BT17" s="151">
        <f>FEB!BW17</f>
        <v>15</v>
      </c>
      <c r="BU17" s="151">
        <f>FEB!BX17</f>
        <v>2</v>
      </c>
      <c r="BV17" s="151">
        <f>FEB!BY17</f>
        <v>0</v>
      </c>
      <c r="BW17" s="152">
        <f t="shared" ref="BW17:BY24" si="56">BT17+BQ17</f>
        <v>16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ANIL</v>
      </c>
      <c r="AK18" s="492"/>
      <c r="AL18" s="196" t="s">
        <v>81</v>
      </c>
      <c r="AM18" s="196" t="s">
        <v>885</v>
      </c>
      <c r="AN18" s="196" t="s">
        <v>885</v>
      </c>
      <c r="AO18" s="196" t="s">
        <v>83</v>
      </c>
      <c r="AP18" s="196"/>
      <c r="AQ18" s="196" t="s">
        <v>885</v>
      </c>
      <c r="AR18" s="228"/>
      <c r="AS18" s="196" t="s">
        <v>885</v>
      </c>
      <c r="AT18" s="196" t="s">
        <v>885</v>
      </c>
      <c r="AU18" s="196" t="s">
        <v>885</v>
      </c>
      <c r="AV18" s="196" t="s">
        <v>885</v>
      </c>
      <c r="AW18" s="196" t="s">
        <v>885</v>
      </c>
      <c r="AX18" s="196" t="s">
        <v>885</v>
      </c>
      <c r="AY18" s="228"/>
      <c r="AZ18" s="196" t="s">
        <v>885</v>
      </c>
      <c r="BA18" s="196" t="s">
        <v>885</v>
      </c>
      <c r="BB18" s="196" t="s">
        <v>885</v>
      </c>
      <c r="BC18" s="196" t="s">
        <v>885</v>
      </c>
      <c r="BD18" s="196" t="s">
        <v>885</v>
      </c>
      <c r="BE18" s="196" t="s">
        <v>885</v>
      </c>
      <c r="BF18" s="228"/>
      <c r="BG18" s="196" t="s">
        <v>82</v>
      </c>
      <c r="BH18" s="196" t="s">
        <v>82</v>
      </c>
      <c r="BI18" s="196" t="s">
        <v>82</v>
      </c>
      <c r="BJ18" s="196" t="s">
        <v>885</v>
      </c>
      <c r="BK18" s="196" t="s">
        <v>885</v>
      </c>
      <c r="BL18" s="196" t="s">
        <v>885</v>
      </c>
      <c r="BM18" s="228"/>
      <c r="BN18" s="196" t="s">
        <v>885</v>
      </c>
      <c r="BO18" s="196" t="s">
        <v>885</v>
      </c>
      <c r="BP18" s="196" t="s">
        <v>885</v>
      </c>
      <c r="BQ18" s="151">
        <f t="shared" si="53"/>
        <v>1</v>
      </c>
      <c r="BR18" s="151">
        <f t="shared" si="54"/>
        <v>3</v>
      </c>
      <c r="BS18" s="151">
        <f t="shared" si="55"/>
        <v>1</v>
      </c>
      <c r="BT18" s="151">
        <f>FEB!BW18</f>
        <v>8</v>
      </c>
      <c r="BU18" s="151">
        <f>FEB!BX18</f>
        <v>23</v>
      </c>
      <c r="BV18" s="151">
        <f>FEB!BY18</f>
        <v>7</v>
      </c>
      <c r="BW18" s="152">
        <f t="shared" si="56"/>
        <v>9</v>
      </c>
      <c r="BX18" s="152">
        <f t="shared" si="56"/>
        <v>26</v>
      </c>
      <c r="BY18" s="153">
        <f t="shared" si="56"/>
        <v>8</v>
      </c>
    </row>
    <row r="19" spans="1:84" x14ac:dyDescent="0.25">
      <c r="A19" s="162" t="s">
        <v>58</v>
      </c>
      <c r="B19" s="606"/>
      <c r="C19" s="607"/>
      <c r="D19" s="607"/>
      <c r="E19" s="608"/>
      <c r="F19" s="495" t="s">
        <v>48</v>
      </c>
      <c r="G19" s="496"/>
      <c r="H19" s="497"/>
      <c r="I19" s="235"/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GURUCHARAN SINGH</v>
      </c>
      <c r="AK19" s="492"/>
      <c r="AL19" s="196" t="s">
        <v>885</v>
      </c>
      <c r="AM19" s="196" t="s">
        <v>885</v>
      </c>
      <c r="AN19" s="196" t="s">
        <v>82</v>
      </c>
      <c r="AO19" s="196" t="s">
        <v>885</v>
      </c>
      <c r="AP19" s="196"/>
      <c r="AQ19" s="196" t="s">
        <v>885</v>
      </c>
      <c r="AR19" s="228"/>
      <c r="AS19" s="196" t="s">
        <v>885</v>
      </c>
      <c r="AT19" s="196" t="s">
        <v>885</v>
      </c>
      <c r="AU19" s="196" t="s">
        <v>885</v>
      </c>
      <c r="AV19" s="196" t="s">
        <v>885</v>
      </c>
      <c r="AW19" s="196" t="s">
        <v>885</v>
      </c>
      <c r="AX19" s="196" t="s">
        <v>885</v>
      </c>
      <c r="AY19" s="228"/>
      <c r="AZ19" s="196" t="s">
        <v>885</v>
      </c>
      <c r="BA19" s="196" t="s">
        <v>885</v>
      </c>
      <c r="BB19" s="196" t="s">
        <v>885</v>
      </c>
      <c r="BC19" s="196" t="s">
        <v>885</v>
      </c>
      <c r="BD19" s="196" t="s">
        <v>885</v>
      </c>
      <c r="BE19" s="196" t="s">
        <v>885</v>
      </c>
      <c r="BF19" s="228"/>
      <c r="BG19" s="196" t="s">
        <v>885</v>
      </c>
      <c r="BH19" s="196" t="s">
        <v>885</v>
      </c>
      <c r="BI19" s="196" t="s">
        <v>885</v>
      </c>
      <c r="BJ19" s="196" t="s">
        <v>885</v>
      </c>
      <c r="BK19" s="196" t="s">
        <v>885</v>
      </c>
      <c r="BL19" s="196" t="s">
        <v>885</v>
      </c>
      <c r="BM19" s="228"/>
      <c r="BN19" s="196" t="s">
        <v>885</v>
      </c>
      <c r="BO19" s="196" t="s">
        <v>885</v>
      </c>
      <c r="BP19" s="196" t="s">
        <v>885</v>
      </c>
      <c r="BQ19" s="151">
        <f t="shared" si="53"/>
        <v>0</v>
      </c>
      <c r="BR19" s="151">
        <f t="shared" si="54"/>
        <v>1</v>
      </c>
      <c r="BS19" s="151">
        <f t="shared" si="55"/>
        <v>0</v>
      </c>
      <c r="BT19" s="151">
        <f>FEB!BW19</f>
        <v>0</v>
      </c>
      <c r="BU19" s="151">
        <f>FEB!BX19</f>
        <v>7</v>
      </c>
      <c r="BV19" s="151">
        <f>FEB!BY19</f>
        <v>0</v>
      </c>
      <c r="BW19" s="152">
        <f t="shared" si="56"/>
        <v>0</v>
      </c>
      <c r="BX19" s="152">
        <f t="shared" si="56"/>
        <v>8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GURUCHARAN SINGH</v>
      </c>
      <c r="AK20" s="492"/>
      <c r="AL20" s="196" t="s">
        <v>885</v>
      </c>
      <c r="AM20" s="196" t="s">
        <v>885</v>
      </c>
      <c r="AN20" s="196" t="s">
        <v>885</v>
      </c>
      <c r="AO20" s="196" t="s">
        <v>885</v>
      </c>
      <c r="AP20" s="196"/>
      <c r="AQ20" s="196" t="s">
        <v>885</v>
      </c>
      <c r="AR20" s="228"/>
      <c r="AS20" s="196" t="s">
        <v>885</v>
      </c>
      <c r="AT20" s="196" t="s">
        <v>885</v>
      </c>
      <c r="AU20" s="196" t="s">
        <v>885</v>
      </c>
      <c r="AV20" s="196" t="s">
        <v>885</v>
      </c>
      <c r="AW20" s="196" t="s">
        <v>885</v>
      </c>
      <c r="AX20" s="196" t="s">
        <v>885</v>
      </c>
      <c r="AY20" s="228"/>
      <c r="AZ20" s="196" t="s">
        <v>885</v>
      </c>
      <c r="BA20" s="196" t="s">
        <v>885</v>
      </c>
      <c r="BB20" s="196" t="s">
        <v>885</v>
      </c>
      <c r="BC20" s="196" t="s">
        <v>885</v>
      </c>
      <c r="BD20" s="196" t="s">
        <v>885</v>
      </c>
      <c r="BE20" s="196" t="s">
        <v>885</v>
      </c>
      <c r="BF20" s="228"/>
      <c r="BG20" s="196" t="s">
        <v>885</v>
      </c>
      <c r="BH20" s="196" t="s">
        <v>885</v>
      </c>
      <c r="BI20" s="196" t="s">
        <v>885</v>
      </c>
      <c r="BJ20" s="196" t="s">
        <v>885</v>
      </c>
      <c r="BK20" s="196" t="s">
        <v>885</v>
      </c>
      <c r="BL20" s="196" t="s">
        <v>885</v>
      </c>
      <c r="BM20" s="228"/>
      <c r="BN20" s="196" t="s">
        <v>885</v>
      </c>
      <c r="BO20" s="196" t="s">
        <v>885</v>
      </c>
      <c r="BP20" s="196" t="s">
        <v>885</v>
      </c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FEB!BW20</f>
        <v>0</v>
      </c>
      <c r="BU20" s="151">
        <f>FEB!BX20</f>
        <v>0</v>
      </c>
      <c r="BV20" s="151">
        <f>FEB!BY20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GURUCHARAN SINGH</v>
      </c>
      <c r="AK21" s="492"/>
      <c r="AL21" s="196" t="s">
        <v>885</v>
      </c>
      <c r="AM21" s="196" t="s">
        <v>885</v>
      </c>
      <c r="AN21" s="196" t="s">
        <v>885</v>
      </c>
      <c r="AO21" s="196" t="s">
        <v>885</v>
      </c>
      <c r="AP21" s="196"/>
      <c r="AQ21" s="196" t="s">
        <v>885</v>
      </c>
      <c r="AR21" s="228"/>
      <c r="AS21" s="196" t="s">
        <v>885</v>
      </c>
      <c r="AT21" s="196" t="s">
        <v>885</v>
      </c>
      <c r="AU21" s="196" t="s">
        <v>885</v>
      </c>
      <c r="AV21" s="196" t="s">
        <v>885</v>
      </c>
      <c r="AW21" s="196" t="s">
        <v>885</v>
      </c>
      <c r="AX21" s="196" t="s">
        <v>885</v>
      </c>
      <c r="AY21" s="228"/>
      <c r="AZ21" s="196" t="s">
        <v>885</v>
      </c>
      <c r="BA21" s="196" t="s">
        <v>885</v>
      </c>
      <c r="BB21" s="196" t="s">
        <v>885</v>
      </c>
      <c r="BC21" s="196" t="s">
        <v>885</v>
      </c>
      <c r="BD21" s="196" t="s">
        <v>885</v>
      </c>
      <c r="BE21" s="196" t="s">
        <v>885</v>
      </c>
      <c r="BF21" s="228"/>
      <c r="BG21" s="196" t="s">
        <v>885</v>
      </c>
      <c r="BH21" s="196" t="s">
        <v>885</v>
      </c>
      <c r="BI21" s="196" t="s">
        <v>885</v>
      </c>
      <c r="BJ21" s="196" t="s">
        <v>885</v>
      </c>
      <c r="BK21" s="196" t="s">
        <v>885</v>
      </c>
      <c r="BL21" s="196" t="s">
        <v>885</v>
      </c>
      <c r="BM21" s="228"/>
      <c r="BN21" s="196" t="s">
        <v>885</v>
      </c>
      <c r="BO21" s="196" t="s">
        <v>885</v>
      </c>
      <c r="BP21" s="196" t="s">
        <v>885</v>
      </c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FEB!BW21</f>
        <v>0</v>
      </c>
      <c r="BU21" s="151">
        <f>FEB!BX21</f>
        <v>0</v>
      </c>
      <c r="BV21" s="151">
        <f>FEB!BY21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GURUCHARAN SINGH</v>
      </c>
      <c r="AK22" s="492"/>
      <c r="AL22" s="196" t="s">
        <v>885</v>
      </c>
      <c r="AM22" s="196" t="s">
        <v>885</v>
      </c>
      <c r="AN22" s="196" t="s">
        <v>885</v>
      </c>
      <c r="AO22" s="196" t="s">
        <v>885</v>
      </c>
      <c r="AP22" s="196"/>
      <c r="AQ22" s="196" t="s">
        <v>885</v>
      </c>
      <c r="AR22" s="228"/>
      <c r="AS22" s="196" t="s">
        <v>885</v>
      </c>
      <c r="AT22" s="196" t="s">
        <v>885</v>
      </c>
      <c r="AU22" s="196" t="s">
        <v>885</v>
      </c>
      <c r="AV22" s="196" t="s">
        <v>885</v>
      </c>
      <c r="AW22" s="196" t="s">
        <v>885</v>
      </c>
      <c r="AX22" s="196" t="s">
        <v>885</v>
      </c>
      <c r="AY22" s="228"/>
      <c r="AZ22" s="196" t="s">
        <v>885</v>
      </c>
      <c r="BA22" s="196" t="s">
        <v>885</v>
      </c>
      <c r="BB22" s="196" t="s">
        <v>885</v>
      </c>
      <c r="BC22" s="196" t="s">
        <v>81</v>
      </c>
      <c r="BD22" s="196" t="s">
        <v>885</v>
      </c>
      <c r="BE22" s="196" t="s">
        <v>83</v>
      </c>
      <c r="BF22" s="228"/>
      <c r="BG22" s="196" t="s">
        <v>885</v>
      </c>
      <c r="BH22" s="196" t="s">
        <v>885</v>
      </c>
      <c r="BI22" s="196" t="s">
        <v>885</v>
      </c>
      <c r="BJ22" s="196" t="s">
        <v>885</v>
      </c>
      <c r="BK22" s="196" t="s">
        <v>885</v>
      </c>
      <c r="BL22" s="196" t="s">
        <v>885</v>
      </c>
      <c r="BM22" s="228"/>
      <c r="BN22" s="196" t="s">
        <v>885</v>
      </c>
      <c r="BO22" s="196" t="s">
        <v>885</v>
      </c>
      <c r="BP22" s="196" t="s">
        <v>885</v>
      </c>
      <c r="BQ22" s="151">
        <f t="shared" si="53"/>
        <v>1</v>
      </c>
      <c r="BR22" s="151">
        <f t="shared" si="54"/>
        <v>0</v>
      </c>
      <c r="BS22" s="151">
        <f t="shared" si="55"/>
        <v>1</v>
      </c>
      <c r="BT22" s="151">
        <f>FEB!BW22</f>
        <v>0</v>
      </c>
      <c r="BU22" s="151">
        <f>FEB!BX22</f>
        <v>0</v>
      </c>
      <c r="BV22" s="151">
        <f>FEB!BY22</f>
        <v>7</v>
      </c>
      <c r="BW22" s="152">
        <f t="shared" si="56"/>
        <v>1</v>
      </c>
      <c r="BX22" s="152">
        <f t="shared" si="56"/>
        <v>0</v>
      </c>
      <c r="BY22" s="153">
        <f t="shared" si="56"/>
        <v>8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 t="s">
        <v>885</v>
      </c>
      <c r="AM23" s="196" t="s">
        <v>885</v>
      </c>
      <c r="AN23" s="196" t="s">
        <v>885</v>
      </c>
      <c r="AO23" s="196" t="s">
        <v>885</v>
      </c>
      <c r="AP23" s="196"/>
      <c r="AQ23" s="196" t="s">
        <v>885</v>
      </c>
      <c r="AR23" s="228"/>
      <c r="AS23" s="196" t="s">
        <v>885</v>
      </c>
      <c r="AT23" s="196" t="s">
        <v>885</v>
      </c>
      <c r="AU23" s="196" t="s">
        <v>885</v>
      </c>
      <c r="AV23" s="196" t="s">
        <v>885</v>
      </c>
      <c r="AW23" s="196" t="s">
        <v>885</v>
      </c>
      <c r="AX23" s="196" t="s">
        <v>885</v>
      </c>
      <c r="AY23" s="228"/>
      <c r="AZ23" s="196" t="s">
        <v>885</v>
      </c>
      <c r="BA23" s="196" t="s">
        <v>885</v>
      </c>
      <c r="BB23" s="196" t="s">
        <v>885</v>
      </c>
      <c r="BC23" s="196" t="s">
        <v>885</v>
      </c>
      <c r="BD23" s="196" t="s">
        <v>885</v>
      </c>
      <c r="BE23" s="196" t="s">
        <v>885</v>
      </c>
      <c r="BF23" s="228"/>
      <c r="BG23" s="196" t="s">
        <v>885</v>
      </c>
      <c r="BH23" s="196" t="s">
        <v>885</v>
      </c>
      <c r="BI23" s="196" t="s">
        <v>885</v>
      </c>
      <c r="BJ23" s="196" t="s">
        <v>885</v>
      </c>
      <c r="BK23" s="196" t="s">
        <v>885</v>
      </c>
      <c r="BL23" s="196" t="s">
        <v>885</v>
      </c>
      <c r="BM23" s="228"/>
      <c r="BN23" s="196" t="s">
        <v>885</v>
      </c>
      <c r="BO23" s="196" t="s">
        <v>885</v>
      </c>
      <c r="BP23" s="196" t="s">
        <v>885</v>
      </c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FEB!BW23</f>
        <v>0</v>
      </c>
      <c r="BU23" s="151">
        <f>FEB!BX23</f>
        <v>0</v>
      </c>
      <c r="BV23" s="151">
        <f>FEB!BY23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FEB!B28</f>
        <v>9000</v>
      </c>
      <c r="C24" s="528"/>
      <c r="D24" s="527">
        <f>FEB!D28</f>
        <v>992</v>
      </c>
      <c r="E24" s="528"/>
      <c r="F24" s="527">
        <f>FEB!F28</f>
        <v>100</v>
      </c>
      <c r="G24" s="528"/>
      <c r="H24" s="132">
        <f>FEB!H28</f>
        <v>1000</v>
      </c>
      <c r="I24" s="527">
        <f>FEB!I28</f>
        <v>5000</v>
      </c>
      <c r="J24" s="528"/>
      <c r="K24" s="527">
        <f>FEB!K28</f>
        <v>1000</v>
      </c>
      <c r="L24" s="528"/>
      <c r="M24" s="527">
        <f>FEB!M28</f>
        <v>-8000</v>
      </c>
      <c r="N24" s="528"/>
      <c r="O24" s="132">
        <f>FEB!O28</f>
        <v>1600</v>
      </c>
      <c r="P24" s="132">
        <f>FEB!P28</f>
        <v>4500</v>
      </c>
      <c r="Q24" s="132">
        <f>FEB!Q28</f>
        <v>-979</v>
      </c>
      <c r="R24" s="523">
        <f>FEB!R28</f>
        <v>5000</v>
      </c>
      <c r="S24" s="523"/>
      <c r="T24" s="523">
        <f>FEB!T28</f>
        <v>5000</v>
      </c>
      <c r="U24" s="523"/>
      <c r="V24" s="577">
        <f>B24+D24+F24+H24+I24+K24+M24+O24+P24+Q24+R24+T24</f>
        <v>24213</v>
      </c>
      <c r="W24" s="578"/>
      <c r="X24" s="579"/>
      <c r="Y24" s="527">
        <f>FEB!Y28</f>
        <v>-70</v>
      </c>
      <c r="Z24" s="528"/>
      <c r="AA24" s="527">
        <f>FEB!AA28</f>
        <v>1000</v>
      </c>
      <c r="AB24" s="528"/>
      <c r="AC24" s="527">
        <f>FEB!AC28</f>
        <v>6600</v>
      </c>
      <c r="AD24" s="528"/>
      <c r="AE24" s="527">
        <f>FEB!AE28</f>
        <v>1308</v>
      </c>
      <c r="AF24" s="528"/>
      <c r="AG24" s="527">
        <f>FEB!AG28</f>
        <v>29000</v>
      </c>
      <c r="AH24" s="528"/>
      <c r="AI24" s="150">
        <v>9</v>
      </c>
      <c r="AJ24" s="491" t="str">
        <f t="shared" si="52"/>
        <v>GURUCHARAN SINGH</v>
      </c>
      <c r="AK24" s="492"/>
      <c r="AL24" s="196" t="s">
        <v>885</v>
      </c>
      <c r="AM24" s="196" t="s">
        <v>885</v>
      </c>
      <c r="AN24" s="196" t="s">
        <v>885</v>
      </c>
      <c r="AO24" s="196" t="s">
        <v>885</v>
      </c>
      <c r="AP24" s="196"/>
      <c r="AQ24" s="196" t="s">
        <v>885</v>
      </c>
      <c r="AR24" s="228"/>
      <c r="AS24" s="196" t="s">
        <v>885</v>
      </c>
      <c r="AT24" s="196" t="s">
        <v>885</v>
      </c>
      <c r="AU24" s="196" t="s">
        <v>885</v>
      </c>
      <c r="AV24" s="196" t="s">
        <v>885</v>
      </c>
      <c r="AW24" s="196" t="s">
        <v>885</v>
      </c>
      <c r="AX24" s="196" t="s">
        <v>885</v>
      </c>
      <c r="AY24" s="228"/>
      <c r="AZ24" s="196" t="s">
        <v>885</v>
      </c>
      <c r="BA24" s="196" t="s">
        <v>885</v>
      </c>
      <c r="BB24" s="196" t="s">
        <v>885</v>
      </c>
      <c r="BC24" s="196" t="s">
        <v>885</v>
      </c>
      <c r="BD24" s="196" t="s">
        <v>885</v>
      </c>
      <c r="BE24" s="196" t="s">
        <v>885</v>
      </c>
      <c r="BF24" s="228"/>
      <c r="BG24" s="196" t="s">
        <v>885</v>
      </c>
      <c r="BH24" s="196" t="s">
        <v>885</v>
      </c>
      <c r="BI24" s="196" t="s">
        <v>885</v>
      </c>
      <c r="BJ24" s="196" t="s">
        <v>885</v>
      </c>
      <c r="BK24" s="196" t="s">
        <v>885</v>
      </c>
      <c r="BL24" s="196" t="s">
        <v>885</v>
      </c>
      <c r="BM24" s="228"/>
      <c r="BN24" s="196" t="s">
        <v>885</v>
      </c>
      <c r="BO24" s="196" t="s">
        <v>885</v>
      </c>
      <c r="BP24" s="196" t="s">
        <v>885</v>
      </c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FEB!BW24</f>
        <v>0</v>
      </c>
      <c r="BU24" s="151">
        <f>FEB!BX24</f>
        <v>0</v>
      </c>
      <c r="BV24" s="151">
        <f>FEB!BY24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11000</v>
      </c>
      <c r="C26" s="579"/>
      <c r="D26" s="577">
        <f t="shared" ref="D26:N26" si="58">D24+D25</f>
        <v>1992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6000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-3000</v>
      </c>
      <c r="N26" s="579">
        <f t="shared" si="58"/>
        <v>0</v>
      </c>
      <c r="O26" s="133">
        <f>SUM(O24:O25)</f>
        <v>2100</v>
      </c>
      <c r="P26" s="133">
        <f>SUM(P24:P25)</f>
        <v>5000</v>
      </c>
      <c r="Q26" s="133">
        <f>SUM(Q24:Q25)</f>
        <v>-976</v>
      </c>
      <c r="R26" s="493">
        <f>SUM(R24:R25)</f>
        <v>6000</v>
      </c>
      <c r="S26" s="494"/>
      <c r="T26" s="493">
        <f>SUM(T24:T25)</f>
        <v>6000</v>
      </c>
      <c r="U26" s="494"/>
      <c r="V26" s="577">
        <f t="shared" si="57"/>
        <v>38316</v>
      </c>
      <c r="W26" s="578"/>
      <c r="X26" s="579"/>
      <c r="Y26" s="493">
        <f>SUM(Y24:Y25)</f>
        <v>-60</v>
      </c>
      <c r="Z26" s="494"/>
      <c r="AA26" s="493">
        <f>SUM(AA24:AA25)</f>
        <v>2000</v>
      </c>
      <c r="AB26" s="494"/>
      <c r="AC26" s="493">
        <f>SUM(AC24:AC25)</f>
        <v>7600</v>
      </c>
      <c r="AD26" s="494"/>
      <c r="AE26" s="493">
        <f>SUM(AE24:AE25)</f>
        <v>1808</v>
      </c>
      <c r="AF26" s="494"/>
      <c r="AG26" s="493">
        <f>SUM(AG24:AG25)</f>
        <v>34000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597"/>
      <c r="BM26" s="590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10000</v>
      </c>
      <c r="C28" s="489"/>
      <c r="D28" s="488">
        <f t="shared" ref="D28:M28" si="59">D26-D27</f>
        <v>991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5500</v>
      </c>
      <c r="J28" s="489"/>
      <c r="K28" s="488">
        <f t="shared" si="59"/>
        <v>1000</v>
      </c>
      <c r="L28" s="489"/>
      <c r="M28" s="488">
        <f t="shared" si="59"/>
        <v>-12000</v>
      </c>
      <c r="N28" s="489"/>
      <c r="O28" s="179">
        <f>O26-O27</f>
        <v>1300</v>
      </c>
      <c r="P28" s="179">
        <f>P26-P27</f>
        <v>5000</v>
      </c>
      <c r="Q28" s="180">
        <f>Q26-Q27</f>
        <v>-1476</v>
      </c>
      <c r="R28" s="488">
        <f>R26-R27</f>
        <v>5500</v>
      </c>
      <c r="S28" s="489"/>
      <c r="T28" s="488">
        <f>T26-T27</f>
        <v>5500</v>
      </c>
      <c r="U28" s="489"/>
      <c r="V28" s="488">
        <f>V26-V27</f>
        <v>22415</v>
      </c>
      <c r="W28" s="600"/>
      <c r="X28" s="489"/>
      <c r="Y28" s="488">
        <f>Y26-Y27</f>
        <v>-80</v>
      </c>
      <c r="Z28" s="489"/>
      <c r="AA28" s="488">
        <f>AA26-AA27</f>
        <v>1000</v>
      </c>
      <c r="AB28" s="489"/>
      <c r="AC28" s="488">
        <f>AC26-AC27</f>
        <v>7300</v>
      </c>
      <c r="AD28" s="489"/>
      <c r="AE28" s="488">
        <f>AE26-AE27</f>
        <v>1409</v>
      </c>
      <c r="AF28" s="489"/>
      <c r="AG28" s="488">
        <f>AG26-AG27</f>
        <v>32000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  <c r="BZ32" s="195" t="s">
        <v>153</v>
      </c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95" priority="24" operator="containsText" text="Sun">
      <formula>NOT(ISERROR(SEARCH("Sun",AL14)))</formula>
    </cfRule>
  </conditionalFormatting>
  <conditionalFormatting sqref="AL15:BP15">
    <cfRule type="expression" dxfId="94" priority="21">
      <formula>AL$14="Sun"</formula>
    </cfRule>
    <cfRule type="expression" dxfId="93" priority="22">
      <formula>$AL14="Sun"</formula>
    </cfRule>
    <cfRule type="expression" dxfId="92" priority="23">
      <formula>"$AF14=""Sun"""</formula>
    </cfRule>
  </conditionalFormatting>
  <conditionalFormatting sqref="AL16:BP24">
    <cfRule type="expression" dxfId="91" priority="18">
      <formula>AL$14="Sun"</formula>
    </cfRule>
    <cfRule type="expression" dxfId="90" priority="19">
      <formula>$AL15="Sun"</formula>
    </cfRule>
    <cfRule type="expression" dxfId="89" priority="20">
      <formula>"$AF14=""Sun"""</formula>
    </cfRule>
  </conditionalFormatting>
  <conditionalFormatting sqref="AL16:BP24">
    <cfRule type="containsText" dxfId="88" priority="15" operator="containsText" text="ML">
      <formula>NOT(ISERROR(SEARCH("ML",AL16)))</formula>
    </cfRule>
    <cfRule type="containsText" dxfId="87" priority="16" operator="containsText" text="PL">
      <formula>NOT(ISERROR(SEARCH("PL",AL16)))</formula>
    </cfRule>
    <cfRule type="containsText" dxfId="86" priority="17" operator="containsText" text="CL">
      <formula>NOT(ISERROR(SEARCH("CL",AL16)))</formula>
    </cfRule>
  </conditionalFormatting>
  <conditionalFormatting sqref="AL16:BN24">
    <cfRule type="containsText" dxfId="85" priority="13" operator="containsText" text="AB">
      <formula>NOT(ISERROR(SEARCH("AB",AL16)))</formula>
    </cfRule>
    <cfRule type="containsText" dxfId="84" priority="14" operator="containsText" text="EO">
      <formula>NOT(ISERROR(SEARCH("EO",AL16)))</formula>
    </cfRule>
  </conditionalFormatting>
  <conditionalFormatting sqref="BW16:BW24">
    <cfRule type="cellIs" dxfId="83" priority="12" operator="greaterThan">
      <formula>15</formula>
    </cfRule>
  </conditionalFormatting>
  <conditionalFormatting sqref="AJ4:AK12">
    <cfRule type="duplicateValues" dxfId="82" priority="11"/>
  </conditionalFormatting>
  <conditionalFormatting sqref="BQ16:BQ24 BT16:BT24 BW16:BW24">
    <cfRule type="cellIs" dxfId="81" priority="10" operator="greaterThan">
      <formula>15</formula>
    </cfRule>
  </conditionalFormatting>
  <conditionalFormatting sqref="AJ4:AJ12">
    <cfRule type="duplicateValues" dxfId="80" priority="9"/>
  </conditionalFormatting>
  <conditionalFormatting sqref="AJ4:AJ12">
    <cfRule type="duplicateValues" dxfId="79" priority="8"/>
  </conditionalFormatting>
  <conditionalFormatting sqref="AJ4:AJ12">
    <cfRule type="duplicateValues" dxfId="78" priority="7"/>
  </conditionalFormatting>
  <conditionalFormatting sqref="AJ4:AJ12">
    <cfRule type="duplicateValues" dxfId="77" priority="6"/>
  </conditionalFormatting>
  <conditionalFormatting sqref="AJ4:AK12">
    <cfRule type="duplicateValues" dxfId="76" priority="5"/>
  </conditionalFormatting>
  <conditionalFormatting sqref="AJ4:AK12">
    <cfRule type="duplicateValues" dxfId="75" priority="4"/>
  </conditionalFormatting>
  <conditionalFormatting sqref="AJ4:AK12">
    <cfRule type="duplicateValues" dxfId="74" priority="3"/>
  </conditionalFormatting>
  <conditionalFormatting sqref="AJ4:AK12">
    <cfRule type="duplicateValues" dxfId="73" priority="2"/>
  </conditionalFormatting>
  <conditionalFormatting sqref="AJ4:AK12">
    <cfRule type="duplicateValues" dxfId="72" priority="1"/>
  </conditionalFormatting>
  <dataValidations count="7">
    <dataValidation type="list" allowBlank="1" showInputMessage="1" showErrorMessage="1" sqref="BN30:BW30" xr:uid="{00000000-0002-0000-0D00-000000000000}">
      <formula1>$CF$2:$CG$2</formula1>
    </dataValidation>
    <dataValidation type="list" allowBlank="1" showInputMessage="1" showErrorMessage="1" sqref="BC30:BD30" xr:uid="{00000000-0002-0000-0D00-000001000000}">
      <formula1>"कच्ची,पक्की"</formula1>
    </dataValidation>
    <dataValidation type="list" allowBlank="1" showInputMessage="1" showErrorMessage="1" sqref="AZ30:BB30" xr:uid="{00000000-0002-0000-0D00-000002000000}">
      <formula1>"अधूरी,पूर्ण"</formula1>
    </dataValidation>
    <dataValidation type="list" allowBlank="1" showInputMessage="1" showErrorMessage="1" sqref="AW30:AY30" xr:uid="{00000000-0002-0000-0D00-000003000000}">
      <formula1>"है ,नहीं"</formula1>
    </dataValidation>
    <dataValidation type="list" allowBlank="1" showInputMessage="1" showErrorMessage="1" sqref="AH4" xr:uid="{00000000-0002-0000-0D00-000004000000}">
      <formula1>"2020,2021"</formula1>
    </dataValidation>
    <dataValidation type="list" allowBlank="1" showInputMessage="1" showErrorMessage="1" sqref="AL16:BP24" xr:uid="{00000000-0002-0000-0D00-000005000000}">
      <formula1>"P,CL,ML,PL,A,T,OD,GH,-"</formula1>
    </dataValidation>
    <dataValidation type="list" allowBlank="1" showInputMessage="1" showErrorMessage="1" error="SELECT FROM DROP DOWN" sqref="AJ4:AK12" xr:uid="{00000000-0002-0000-0D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7000000}">
          <x14:formula1>
            <xm:f>MASTER!$B$9:$B$18</xm:f>
          </x14:formula1>
          <xm:sqref>AJ4:AJ12</xm:sqref>
        </x14:dataValidation>
        <x14:dataValidation type="list" allowBlank="1" showInputMessage="1" showErrorMessage="1" xr:uid="{00000000-0002-0000-0D00-000008000000}">
          <x14:formula1>
            <xm:f>MASTER!$C$35:$C$45</xm:f>
          </x14:formula1>
          <xm:sqref>B22:U23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CI36"/>
  <sheetViews>
    <sheetView showGridLines="0" workbookViewId="0">
      <selection activeCell="B3" sqref="B3:C3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9.140625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>
        <v>1</v>
      </c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"&amp;2021</f>
        <v>APR 2021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983</v>
      </c>
      <c r="AK5" s="467"/>
      <c r="AL5" s="529" t="str">
        <f t="shared" si="0"/>
        <v/>
      </c>
      <c r="AM5" s="529"/>
      <c r="AN5" s="528"/>
      <c r="AO5" s="527" t="str">
        <f t="shared" si="1"/>
        <v/>
      </c>
      <c r="AP5" s="528"/>
      <c r="AQ5" s="527" t="str">
        <f t="shared" si="2"/>
        <v/>
      </c>
      <c r="AR5" s="529"/>
      <c r="AS5" s="528"/>
      <c r="AT5" s="523" t="str">
        <f t="shared" si="3"/>
        <v/>
      </c>
      <c r="AU5" s="523" t="e">
        <f t="shared" si="4"/>
        <v>#N/A</v>
      </c>
      <c r="AV5" s="525" t="str">
        <f t="shared" si="5"/>
        <v/>
      </c>
      <c r="AW5" s="526"/>
      <c r="AX5" s="531"/>
      <c r="AY5" s="523" t="str">
        <f t="shared" si="6"/>
        <v/>
      </c>
      <c r="AZ5" s="523" t="e">
        <f t="shared" si="7"/>
        <v>#N/A</v>
      </c>
      <c r="BA5" s="523" t="str">
        <f t="shared" si="8"/>
        <v/>
      </c>
      <c r="BB5" s="523" t="e">
        <f t="shared" si="9"/>
        <v>#N/A</v>
      </c>
      <c r="BC5" s="523" t="str">
        <f t="shared" si="10"/>
        <v/>
      </c>
      <c r="BD5" s="523" t="e">
        <f t="shared" si="11"/>
        <v>#N/A</v>
      </c>
      <c r="BE5" s="523" t="str">
        <f t="shared" si="12"/>
        <v/>
      </c>
      <c r="BF5" s="523" t="e">
        <f t="shared" si="13"/>
        <v>#N/A</v>
      </c>
      <c r="BG5" s="524" t="str">
        <f t="shared" si="14"/>
        <v/>
      </c>
      <c r="BH5" s="524" t="e">
        <f t="shared" si="15"/>
        <v>#N/A</v>
      </c>
      <c r="BI5" s="525" t="str">
        <f t="shared" si="16"/>
        <v/>
      </c>
      <c r="BJ5" s="526" t="e">
        <f t="shared" si="17"/>
        <v>#N/A</v>
      </c>
      <c r="BK5" s="525" t="str">
        <f t="shared" si="18"/>
        <v/>
      </c>
      <c r="BL5" s="531" t="e">
        <f t="shared" si="19"/>
        <v>#N/A</v>
      </c>
      <c r="BM5" s="525" t="str">
        <f t="shared" si="20"/>
        <v/>
      </c>
      <c r="BN5" s="526" t="e">
        <f t="shared" si="21"/>
        <v>#N/A</v>
      </c>
      <c r="BO5" s="523" t="str">
        <f t="shared" si="22"/>
        <v/>
      </c>
      <c r="BP5" s="523" t="e">
        <f t="shared" si="23"/>
        <v>#N/A</v>
      </c>
      <c r="BQ5" s="523" t="str">
        <f t="shared" si="24"/>
        <v/>
      </c>
      <c r="BR5" s="523" t="e">
        <f t="shared" si="25"/>
        <v>#N/A</v>
      </c>
      <c r="BS5" s="523" t="e">
        <f t="shared" si="25"/>
        <v>#N/A</v>
      </c>
      <c r="BT5" s="523" t="e">
        <f t="shared" si="25"/>
        <v>#N/A</v>
      </c>
      <c r="BU5" s="523" t="e">
        <f t="shared" si="25"/>
        <v>#N/A</v>
      </c>
      <c r="BV5" s="523" t="str">
        <f t="shared" si="26"/>
        <v/>
      </c>
      <c r="BW5" s="523" t="e">
        <f t="shared" si="27"/>
        <v>#N/A</v>
      </c>
      <c r="BX5" s="523" t="e">
        <f t="shared" si="27"/>
        <v>#N/A</v>
      </c>
      <c r="BY5" s="532" t="e">
        <f t="shared" si="27"/>
        <v>#N/A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983</v>
      </c>
      <c r="AK6" s="467"/>
      <c r="AL6" s="529" t="str">
        <f t="shared" si="0"/>
        <v/>
      </c>
      <c r="AM6" s="529"/>
      <c r="AN6" s="528"/>
      <c r="AO6" s="527" t="str">
        <f t="shared" si="1"/>
        <v/>
      </c>
      <c r="AP6" s="528"/>
      <c r="AQ6" s="527" t="str">
        <f t="shared" si="2"/>
        <v/>
      </c>
      <c r="AR6" s="529"/>
      <c r="AS6" s="528"/>
      <c r="AT6" s="523" t="str">
        <f t="shared" si="3"/>
        <v/>
      </c>
      <c r="AU6" s="523" t="e">
        <f t="shared" si="4"/>
        <v>#N/A</v>
      </c>
      <c r="AV6" s="525" t="str">
        <f t="shared" si="5"/>
        <v/>
      </c>
      <c r="AW6" s="526"/>
      <c r="AX6" s="531"/>
      <c r="AY6" s="523" t="str">
        <f t="shared" si="6"/>
        <v/>
      </c>
      <c r="AZ6" s="523" t="e">
        <f t="shared" si="7"/>
        <v>#N/A</v>
      </c>
      <c r="BA6" s="523" t="str">
        <f t="shared" si="8"/>
        <v/>
      </c>
      <c r="BB6" s="523" t="e">
        <f t="shared" si="9"/>
        <v>#N/A</v>
      </c>
      <c r="BC6" s="523" t="str">
        <f t="shared" si="10"/>
        <v/>
      </c>
      <c r="BD6" s="523" t="e">
        <f t="shared" si="11"/>
        <v>#N/A</v>
      </c>
      <c r="BE6" s="523" t="str">
        <f t="shared" si="12"/>
        <v/>
      </c>
      <c r="BF6" s="523" t="e">
        <f t="shared" si="13"/>
        <v>#N/A</v>
      </c>
      <c r="BG6" s="524" t="str">
        <f t="shared" si="14"/>
        <v/>
      </c>
      <c r="BH6" s="524" t="e">
        <f t="shared" si="15"/>
        <v>#N/A</v>
      </c>
      <c r="BI6" s="525" t="str">
        <f t="shared" si="16"/>
        <v/>
      </c>
      <c r="BJ6" s="526" t="e">
        <f t="shared" si="17"/>
        <v>#N/A</v>
      </c>
      <c r="BK6" s="525" t="str">
        <f t="shared" si="18"/>
        <v/>
      </c>
      <c r="BL6" s="531" t="e">
        <f t="shared" si="19"/>
        <v>#N/A</v>
      </c>
      <c r="BM6" s="525" t="str">
        <f t="shared" si="20"/>
        <v/>
      </c>
      <c r="BN6" s="526" t="e">
        <f t="shared" si="21"/>
        <v>#N/A</v>
      </c>
      <c r="BO6" s="523" t="str">
        <f t="shared" si="22"/>
        <v/>
      </c>
      <c r="BP6" s="523" t="e">
        <f t="shared" si="23"/>
        <v>#N/A</v>
      </c>
      <c r="BQ6" s="523" t="str">
        <f t="shared" si="24"/>
        <v/>
      </c>
      <c r="BR6" s="523" t="e">
        <f t="shared" si="25"/>
        <v>#N/A</v>
      </c>
      <c r="BS6" s="523" t="e">
        <f t="shared" si="25"/>
        <v>#N/A</v>
      </c>
      <c r="BT6" s="523" t="e">
        <f t="shared" si="25"/>
        <v>#N/A</v>
      </c>
      <c r="BU6" s="523" t="e">
        <f t="shared" si="25"/>
        <v>#N/A</v>
      </c>
      <c r="BV6" s="523" t="str">
        <f t="shared" si="26"/>
        <v/>
      </c>
      <c r="BW6" s="523" t="e">
        <f t="shared" si="27"/>
        <v>#N/A</v>
      </c>
      <c r="BX6" s="523" t="e">
        <f t="shared" si="27"/>
        <v>#N/A</v>
      </c>
      <c r="BY6" s="532" t="e">
        <f t="shared" si="27"/>
        <v>#N/A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983</v>
      </c>
      <c r="AK7" s="467"/>
      <c r="AL7" s="529" t="str">
        <f t="shared" si="0"/>
        <v/>
      </c>
      <c r="AM7" s="529"/>
      <c r="AN7" s="528"/>
      <c r="AO7" s="527" t="str">
        <f t="shared" si="1"/>
        <v/>
      </c>
      <c r="AP7" s="528"/>
      <c r="AQ7" s="527" t="str">
        <f t="shared" si="2"/>
        <v/>
      </c>
      <c r="AR7" s="529"/>
      <c r="AS7" s="528"/>
      <c r="AT7" s="523" t="str">
        <f t="shared" si="3"/>
        <v/>
      </c>
      <c r="AU7" s="523" t="e">
        <f t="shared" si="4"/>
        <v>#N/A</v>
      </c>
      <c r="AV7" s="525" t="str">
        <f t="shared" si="5"/>
        <v/>
      </c>
      <c r="AW7" s="526"/>
      <c r="AX7" s="531"/>
      <c r="AY7" s="523" t="str">
        <f t="shared" si="6"/>
        <v/>
      </c>
      <c r="AZ7" s="523" t="e">
        <f t="shared" si="7"/>
        <v>#N/A</v>
      </c>
      <c r="BA7" s="523" t="str">
        <f t="shared" si="8"/>
        <v/>
      </c>
      <c r="BB7" s="523" t="e">
        <f t="shared" si="9"/>
        <v>#N/A</v>
      </c>
      <c r="BC7" s="523" t="str">
        <f t="shared" si="10"/>
        <v/>
      </c>
      <c r="BD7" s="523" t="e">
        <f t="shared" si="11"/>
        <v>#N/A</v>
      </c>
      <c r="BE7" s="523" t="str">
        <f t="shared" si="12"/>
        <v/>
      </c>
      <c r="BF7" s="523" t="e">
        <f t="shared" si="13"/>
        <v>#N/A</v>
      </c>
      <c r="BG7" s="524" t="str">
        <f t="shared" si="14"/>
        <v/>
      </c>
      <c r="BH7" s="524" t="e">
        <f t="shared" si="15"/>
        <v>#N/A</v>
      </c>
      <c r="BI7" s="525" t="str">
        <f t="shared" si="16"/>
        <v/>
      </c>
      <c r="BJ7" s="526" t="e">
        <f t="shared" si="17"/>
        <v>#N/A</v>
      </c>
      <c r="BK7" s="525" t="str">
        <f t="shared" si="18"/>
        <v/>
      </c>
      <c r="BL7" s="531" t="e">
        <f t="shared" si="19"/>
        <v>#N/A</v>
      </c>
      <c r="BM7" s="525" t="str">
        <f t="shared" si="20"/>
        <v/>
      </c>
      <c r="BN7" s="526" t="e">
        <f t="shared" si="21"/>
        <v>#N/A</v>
      </c>
      <c r="BO7" s="523" t="str">
        <f t="shared" si="22"/>
        <v/>
      </c>
      <c r="BP7" s="523" t="e">
        <f t="shared" si="23"/>
        <v>#N/A</v>
      </c>
      <c r="BQ7" s="523" t="str">
        <f t="shared" si="24"/>
        <v/>
      </c>
      <c r="BR7" s="523" t="e">
        <f t="shared" si="25"/>
        <v>#N/A</v>
      </c>
      <c r="BS7" s="523" t="e">
        <f t="shared" si="25"/>
        <v>#N/A</v>
      </c>
      <c r="BT7" s="523" t="e">
        <f t="shared" si="25"/>
        <v>#N/A</v>
      </c>
      <c r="BU7" s="523" t="e">
        <f t="shared" si="25"/>
        <v>#N/A</v>
      </c>
      <c r="BV7" s="523" t="str">
        <f t="shared" si="26"/>
        <v/>
      </c>
      <c r="BW7" s="523" t="e">
        <f t="shared" si="27"/>
        <v>#N/A</v>
      </c>
      <c r="BX7" s="523" t="e">
        <f t="shared" si="27"/>
        <v>#N/A</v>
      </c>
      <c r="BY7" s="532" t="e">
        <f t="shared" si="27"/>
        <v>#N/A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983</v>
      </c>
      <c r="AK8" s="467"/>
      <c r="AL8" s="529" t="str">
        <f t="shared" si="0"/>
        <v/>
      </c>
      <c r="AM8" s="529"/>
      <c r="AN8" s="528"/>
      <c r="AO8" s="527" t="str">
        <f t="shared" si="1"/>
        <v/>
      </c>
      <c r="AP8" s="528"/>
      <c r="AQ8" s="527" t="str">
        <f t="shared" si="2"/>
        <v/>
      </c>
      <c r="AR8" s="529"/>
      <c r="AS8" s="528"/>
      <c r="AT8" s="523" t="str">
        <f t="shared" si="3"/>
        <v/>
      </c>
      <c r="AU8" s="523" t="e">
        <f t="shared" si="4"/>
        <v>#N/A</v>
      </c>
      <c r="AV8" s="525" t="str">
        <f t="shared" si="5"/>
        <v/>
      </c>
      <c r="AW8" s="526"/>
      <c r="AX8" s="531"/>
      <c r="AY8" s="523" t="str">
        <f t="shared" si="6"/>
        <v/>
      </c>
      <c r="AZ8" s="523" t="e">
        <f t="shared" si="7"/>
        <v>#N/A</v>
      </c>
      <c r="BA8" s="523" t="str">
        <f t="shared" si="8"/>
        <v/>
      </c>
      <c r="BB8" s="523" t="e">
        <f t="shared" si="9"/>
        <v>#N/A</v>
      </c>
      <c r="BC8" s="523" t="str">
        <f t="shared" si="10"/>
        <v/>
      </c>
      <c r="BD8" s="523" t="e">
        <f t="shared" si="11"/>
        <v>#N/A</v>
      </c>
      <c r="BE8" s="523" t="str">
        <f t="shared" si="12"/>
        <v/>
      </c>
      <c r="BF8" s="523" t="e">
        <f t="shared" si="13"/>
        <v>#N/A</v>
      </c>
      <c r="BG8" s="524" t="str">
        <f t="shared" si="14"/>
        <v/>
      </c>
      <c r="BH8" s="524" t="e">
        <f t="shared" si="15"/>
        <v>#N/A</v>
      </c>
      <c r="BI8" s="525" t="str">
        <f t="shared" si="16"/>
        <v/>
      </c>
      <c r="BJ8" s="526" t="e">
        <f t="shared" si="17"/>
        <v>#N/A</v>
      </c>
      <c r="BK8" s="525" t="str">
        <f t="shared" si="18"/>
        <v/>
      </c>
      <c r="BL8" s="531" t="e">
        <f t="shared" si="19"/>
        <v>#N/A</v>
      </c>
      <c r="BM8" s="525" t="str">
        <f t="shared" si="20"/>
        <v/>
      </c>
      <c r="BN8" s="526" t="e">
        <f t="shared" si="21"/>
        <v>#N/A</v>
      </c>
      <c r="BO8" s="523" t="str">
        <f t="shared" si="22"/>
        <v/>
      </c>
      <c r="BP8" s="523" t="e">
        <f t="shared" si="23"/>
        <v>#N/A</v>
      </c>
      <c r="BQ8" s="523" t="str">
        <f t="shared" si="24"/>
        <v/>
      </c>
      <c r="BR8" s="523" t="e">
        <f t="shared" si="25"/>
        <v>#N/A</v>
      </c>
      <c r="BS8" s="523" t="e">
        <f t="shared" si="25"/>
        <v>#N/A</v>
      </c>
      <c r="BT8" s="523" t="e">
        <f t="shared" si="25"/>
        <v>#N/A</v>
      </c>
      <c r="BU8" s="523" t="e">
        <f t="shared" si="25"/>
        <v>#N/A</v>
      </c>
      <c r="BV8" s="523" t="str">
        <f t="shared" si="26"/>
        <v/>
      </c>
      <c r="BW8" s="523" t="e">
        <f t="shared" si="27"/>
        <v>#N/A</v>
      </c>
      <c r="BX8" s="523" t="e">
        <f t="shared" si="27"/>
        <v>#N/A</v>
      </c>
      <c r="BY8" s="532" t="e">
        <f t="shared" si="27"/>
        <v>#N/A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983</v>
      </c>
      <c r="AK9" s="467"/>
      <c r="AL9" s="529" t="str">
        <f t="shared" si="0"/>
        <v/>
      </c>
      <c r="AM9" s="529"/>
      <c r="AN9" s="528"/>
      <c r="AO9" s="527" t="str">
        <f t="shared" si="1"/>
        <v/>
      </c>
      <c r="AP9" s="528"/>
      <c r="AQ9" s="527" t="str">
        <f t="shared" si="2"/>
        <v/>
      </c>
      <c r="AR9" s="529"/>
      <c r="AS9" s="528"/>
      <c r="AT9" s="523" t="str">
        <f t="shared" si="3"/>
        <v/>
      </c>
      <c r="AU9" s="523" t="e">
        <f t="shared" si="4"/>
        <v>#N/A</v>
      </c>
      <c r="AV9" s="525" t="str">
        <f t="shared" si="5"/>
        <v/>
      </c>
      <c r="AW9" s="526"/>
      <c r="AX9" s="531"/>
      <c r="AY9" s="523" t="str">
        <f t="shared" si="6"/>
        <v/>
      </c>
      <c r="AZ9" s="523" t="e">
        <f t="shared" si="7"/>
        <v>#N/A</v>
      </c>
      <c r="BA9" s="523" t="str">
        <f t="shared" si="8"/>
        <v/>
      </c>
      <c r="BB9" s="523" t="e">
        <f t="shared" si="9"/>
        <v>#N/A</v>
      </c>
      <c r="BC9" s="523" t="str">
        <f t="shared" si="10"/>
        <v/>
      </c>
      <c r="BD9" s="523" t="e">
        <f t="shared" si="11"/>
        <v>#N/A</v>
      </c>
      <c r="BE9" s="523" t="str">
        <f t="shared" si="12"/>
        <v/>
      </c>
      <c r="BF9" s="523" t="e">
        <f t="shared" si="13"/>
        <v>#N/A</v>
      </c>
      <c r="BG9" s="524" t="str">
        <f t="shared" si="14"/>
        <v/>
      </c>
      <c r="BH9" s="524" t="e">
        <f t="shared" si="15"/>
        <v>#N/A</v>
      </c>
      <c r="BI9" s="525" t="str">
        <f t="shared" si="16"/>
        <v/>
      </c>
      <c r="BJ9" s="526" t="e">
        <f t="shared" si="17"/>
        <v>#N/A</v>
      </c>
      <c r="BK9" s="525" t="str">
        <f t="shared" si="18"/>
        <v/>
      </c>
      <c r="BL9" s="531" t="e">
        <f t="shared" si="19"/>
        <v>#N/A</v>
      </c>
      <c r="BM9" s="525" t="str">
        <f t="shared" si="20"/>
        <v/>
      </c>
      <c r="BN9" s="526" t="e">
        <f t="shared" si="21"/>
        <v>#N/A</v>
      </c>
      <c r="BO9" s="523" t="str">
        <f t="shared" si="22"/>
        <v/>
      </c>
      <c r="BP9" s="523" t="e">
        <f t="shared" si="23"/>
        <v>#N/A</v>
      </c>
      <c r="BQ9" s="523" t="str">
        <f t="shared" si="24"/>
        <v/>
      </c>
      <c r="BR9" s="523" t="e">
        <f t="shared" si="25"/>
        <v>#N/A</v>
      </c>
      <c r="BS9" s="523" t="e">
        <f t="shared" si="25"/>
        <v>#N/A</v>
      </c>
      <c r="BT9" s="523" t="e">
        <f t="shared" si="25"/>
        <v>#N/A</v>
      </c>
      <c r="BU9" s="523" t="e">
        <f t="shared" si="25"/>
        <v>#N/A</v>
      </c>
      <c r="BV9" s="523" t="str">
        <f t="shared" si="26"/>
        <v/>
      </c>
      <c r="BW9" s="523" t="e">
        <f t="shared" si="27"/>
        <v>#N/A</v>
      </c>
      <c r="BX9" s="523" t="e">
        <f t="shared" si="27"/>
        <v>#N/A</v>
      </c>
      <c r="BY9" s="532" t="e">
        <f t="shared" si="27"/>
        <v>#N/A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983</v>
      </c>
      <c r="AK10" s="467"/>
      <c r="AL10" s="529" t="str">
        <f t="shared" si="0"/>
        <v/>
      </c>
      <c r="AM10" s="529"/>
      <c r="AN10" s="528"/>
      <c r="AO10" s="527" t="str">
        <f t="shared" si="1"/>
        <v/>
      </c>
      <c r="AP10" s="528"/>
      <c r="AQ10" s="527" t="str">
        <f t="shared" si="2"/>
        <v/>
      </c>
      <c r="AR10" s="529"/>
      <c r="AS10" s="528"/>
      <c r="AT10" s="523" t="str">
        <f t="shared" si="3"/>
        <v/>
      </c>
      <c r="AU10" s="523" t="e">
        <f t="shared" si="4"/>
        <v>#N/A</v>
      </c>
      <c r="AV10" s="525" t="str">
        <f t="shared" si="5"/>
        <v/>
      </c>
      <c r="AW10" s="526"/>
      <c r="AX10" s="531"/>
      <c r="AY10" s="523" t="str">
        <f t="shared" si="6"/>
        <v/>
      </c>
      <c r="AZ10" s="523" t="e">
        <f t="shared" si="7"/>
        <v>#N/A</v>
      </c>
      <c r="BA10" s="523" t="str">
        <f t="shared" si="8"/>
        <v/>
      </c>
      <c r="BB10" s="523" t="e">
        <f t="shared" si="9"/>
        <v>#N/A</v>
      </c>
      <c r="BC10" s="523" t="str">
        <f t="shared" si="10"/>
        <v/>
      </c>
      <c r="BD10" s="523" t="e">
        <f t="shared" si="11"/>
        <v>#N/A</v>
      </c>
      <c r="BE10" s="523" t="str">
        <f t="shared" si="12"/>
        <v/>
      </c>
      <c r="BF10" s="523" t="e">
        <f t="shared" si="13"/>
        <v>#N/A</v>
      </c>
      <c r="BG10" s="524" t="str">
        <f t="shared" si="14"/>
        <v/>
      </c>
      <c r="BH10" s="524" t="e">
        <f t="shared" si="15"/>
        <v>#N/A</v>
      </c>
      <c r="BI10" s="525" t="str">
        <f t="shared" si="16"/>
        <v/>
      </c>
      <c r="BJ10" s="526" t="e">
        <f t="shared" si="17"/>
        <v>#N/A</v>
      </c>
      <c r="BK10" s="525" t="str">
        <f t="shared" si="18"/>
        <v/>
      </c>
      <c r="BL10" s="531" t="e">
        <f t="shared" si="19"/>
        <v>#N/A</v>
      </c>
      <c r="BM10" s="525" t="str">
        <f t="shared" si="20"/>
        <v/>
      </c>
      <c r="BN10" s="526" t="e">
        <f t="shared" si="21"/>
        <v>#N/A</v>
      </c>
      <c r="BO10" s="523" t="str">
        <f t="shared" si="22"/>
        <v/>
      </c>
      <c r="BP10" s="523" t="e">
        <f t="shared" si="23"/>
        <v>#N/A</v>
      </c>
      <c r="BQ10" s="523" t="str">
        <f t="shared" si="24"/>
        <v/>
      </c>
      <c r="BR10" s="523" t="e">
        <f t="shared" si="25"/>
        <v>#N/A</v>
      </c>
      <c r="BS10" s="523" t="e">
        <f t="shared" si="25"/>
        <v>#N/A</v>
      </c>
      <c r="BT10" s="523" t="e">
        <f t="shared" si="25"/>
        <v>#N/A</v>
      </c>
      <c r="BU10" s="523" t="e">
        <f t="shared" si="25"/>
        <v>#N/A</v>
      </c>
      <c r="BV10" s="523" t="str">
        <f t="shared" si="26"/>
        <v/>
      </c>
      <c r="BW10" s="523" t="e">
        <f t="shared" si="27"/>
        <v>#N/A</v>
      </c>
      <c r="BX10" s="523" t="e">
        <f t="shared" si="27"/>
        <v>#N/A</v>
      </c>
      <c r="BY10" s="532" t="e">
        <f t="shared" si="27"/>
        <v>#N/A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44287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44316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Thu</v>
      </c>
      <c r="AM14" s="143" t="str">
        <f t="shared" ref="AM14:BP14" ca="1" si="42">TEXT(AM15,"DDD")</f>
        <v>Fri</v>
      </c>
      <c r="AN14" s="143" t="str">
        <f t="shared" ca="1" si="42"/>
        <v>Sat</v>
      </c>
      <c r="AO14" s="143" t="str">
        <f t="shared" ca="1" si="42"/>
        <v>Sun</v>
      </c>
      <c r="AP14" s="143" t="str">
        <f t="shared" ca="1" si="42"/>
        <v>Mon</v>
      </c>
      <c r="AQ14" s="143" t="str">
        <f t="shared" ca="1" si="42"/>
        <v>Tue</v>
      </c>
      <c r="AR14" s="143" t="str">
        <f t="shared" ca="1" si="42"/>
        <v>Wed</v>
      </c>
      <c r="AS14" s="143" t="str">
        <f t="shared" ca="1" si="42"/>
        <v>Thu</v>
      </c>
      <c r="AT14" s="143" t="str">
        <f t="shared" ca="1" si="42"/>
        <v>Fri</v>
      </c>
      <c r="AU14" s="143" t="str">
        <f t="shared" ca="1" si="42"/>
        <v>Sat</v>
      </c>
      <c r="AV14" s="143" t="str">
        <f t="shared" ca="1" si="42"/>
        <v>Sun</v>
      </c>
      <c r="AW14" s="143" t="str">
        <f t="shared" ca="1" si="42"/>
        <v>Mon</v>
      </c>
      <c r="AX14" s="143" t="str">
        <f t="shared" ca="1" si="42"/>
        <v>Tue</v>
      </c>
      <c r="AY14" s="143" t="str">
        <f t="shared" ca="1" si="42"/>
        <v>Wed</v>
      </c>
      <c r="AZ14" s="143" t="str">
        <f t="shared" ca="1" si="42"/>
        <v>Thu</v>
      </c>
      <c r="BA14" s="143" t="str">
        <f t="shared" ca="1" si="42"/>
        <v>Fri</v>
      </c>
      <c r="BB14" s="143" t="str">
        <f t="shared" ca="1" si="42"/>
        <v>Sat</v>
      </c>
      <c r="BC14" s="143" t="str">
        <f t="shared" ca="1" si="42"/>
        <v>Sun</v>
      </c>
      <c r="BD14" s="143" t="str">
        <f t="shared" ca="1" si="42"/>
        <v>Mon</v>
      </c>
      <c r="BE14" s="143" t="str">
        <f t="shared" ca="1" si="42"/>
        <v>Tue</v>
      </c>
      <c r="BF14" s="143" t="str">
        <f t="shared" ca="1" si="42"/>
        <v>Wed</v>
      </c>
      <c r="BG14" s="143" t="str">
        <f t="shared" ca="1" si="42"/>
        <v>Thu</v>
      </c>
      <c r="BH14" s="143" t="str">
        <f t="shared" ca="1" si="42"/>
        <v>Fri</v>
      </c>
      <c r="BI14" s="143" t="str">
        <f t="shared" ca="1" si="42"/>
        <v>Sat</v>
      </c>
      <c r="BJ14" s="143" t="str">
        <f t="shared" ca="1" si="42"/>
        <v>Sun</v>
      </c>
      <c r="BK14" s="143" t="str">
        <f t="shared" ca="1" si="42"/>
        <v>Mon</v>
      </c>
      <c r="BL14" s="143" t="str">
        <f t="shared" ca="1" si="42"/>
        <v>Tue</v>
      </c>
      <c r="BM14" s="143" t="str">
        <f t="shared" ca="1" si="42"/>
        <v>Wed</v>
      </c>
      <c r="BN14" s="143" t="str">
        <f t="shared" ca="1" si="42"/>
        <v>Thu</v>
      </c>
      <c r="BO14" s="143" t="str">
        <f t="shared" ca="1" si="42"/>
        <v>Fri</v>
      </c>
      <c r="BP14" s="143" t="str">
        <f t="shared" ca="1" si="42"/>
        <v/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44287</v>
      </c>
      <c r="AM15" s="145">
        <f ca="1">IF(AL15&lt;$BK$13,AL15+1,"")</f>
        <v>44288</v>
      </c>
      <c r="AN15" s="145">
        <f t="shared" ref="AN15:BP15" ca="1" si="46">IF(AM15&lt;$BK$13,AM15+1,"")</f>
        <v>44289</v>
      </c>
      <c r="AO15" s="145">
        <f t="shared" ca="1" si="46"/>
        <v>44290</v>
      </c>
      <c r="AP15" s="145">
        <f t="shared" ca="1" si="46"/>
        <v>44291</v>
      </c>
      <c r="AQ15" s="145">
        <f t="shared" ca="1" si="46"/>
        <v>44292</v>
      </c>
      <c r="AR15" s="145">
        <f t="shared" ca="1" si="46"/>
        <v>44293</v>
      </c>
      <c r="AS15" s="145">
        <f t="shared" ca="1" si="46"/>
        <v>44294</v>
      </c>
      <c r="AT15" s="145">
        <f t="shared" ca="1" si="46"/>
        <v>44295</v>
      </c>
      <c r="AU15" s="145">
        <f t="shared" ca="1" si="46"/>
        <v>44296</v>
      </c>
      <c r="AV15" s="145">
        <f t="shared" ca="1" si="46"/>
        <v>44297</v>
      </c>
      <c r="AW15" s="145">
        <f t="shared" ca="1" si="46"/>
        <v>44298</v>
      </c>
      <c r="AX15" s="145">
        <f t="shared" ca="1" si="46"/>
        <v>44299</v>
      </c>
      <c r="AY15" s="145">
        <f t="shared" ca="1" si="46"/>
        <v>44300</v>
      </c>
      <c r="AZ15" s="145">
        <f t="shared" ca="1" si="46"/>
        <v>44301</v>
      </c>
      <c r="BA15" s="145">
        <f t="shared" ca="1" si="46"/>
        <v>44302</v>
      </c>
      <c r="BB15" s="145">
        <f t="shared" ca="1" si="46"/>
        <v>44303</v>
      </c>
      <c r="BC15" s="145">
        <f t="shared" ca="1" si="46"/>
        <v>44304</v>
      </c>
      <c r="BD15" s="145">
        <f t="shared" ca="1" si="46"/>
        <v>44305</v>
      </c>
      <c r="BE15" s="145">
        <f t="shared" ca="1" si="46"/>
        <v>44306</v>
      </c>
      <c r="BF15" s="145">
        <f t="shared" ca="1" si="46"/>
        <v>44307</v>
      </c>
      <c r="BG15" s="145">
        <f t="shared" ca="1" si="46"/>
        <v>44308</v>
      </c>
      <c r="BH15" s="145">
        <f t="shared" ca="1" si="46"/>
        <v>44309</v>
      </c>
      <c r="BI15" s="145">
        <f t="shared" ca="1" si="46"/>
        <v>44310</v>
      </c>
      <c r="BJ15" s="145">
        <f t="shared" ca="1" si="46"/>
        <v>44311</v>
      </c>
      <c r="BK15" s="145">
        <f t="shared" ca="1" si="46"/>
        <v>44312</v>
      </c>
      <c r="BL15" s="145">
        <f t="shared" ca="1" si="46"/>
        <v>44313</v>
      </c>
      <c r="BM15" s="145">
        <f t="shared" ca="1" si="46"/>
        <v>44314</v>
      </c>
      <c r="BN15" s="145">
        <f t="shared" ca="1" si="46"/>
        <v>44315</v>
      </c>
      <c r="BO15" s="145">
        <f t="shared" ca="1" si="46"/>
        <v>44316</v>
      </c>
      <c r="BP15" s="145" t="str">
        <f t="shared" ca="1" si="46"/>
        <v/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 t="s">
        <v>885</v>
      </c>
      <c r="AN16" s="196" t="s">
        <v>885</v>
      </c>
      <c r="AO16" s="228"/>
      <c r="AP16" s="196"/>
      <c r="AQ16" s="196" t="s">
        <v>81</v>
      </c>
      <c r="AR16" s="196" t="s">
        <v>81</v>
      </c>
      <c r="AS16" s="196" t="s">
        <v>81</v>
      </c>
      <c r="AT16" s="196" t="s">
        <v>81</v>
      </c>
      <c r="AU16" s="196" t="s">
        <v>81</v>
      </c>
      <c r="AV16" s="228"/>
      <c r="AW16" s="196" t="s">
        <v>885</v>
      </c>
      <c r="AX16" s="196" t="s">
        <v>885</v>
      </c>
      <c r="AY16" s="196" t="s">
        <v>885</v>
      </c>
      <c r="AZ16" s="196" t="s">
        <v>81</v>
      </c>
      <c r="BA16" s="196" t="s">
        <v>885</v>
      </c>
      <c r="BB16" s="196" t="s">
        <v>885</v>
      </c>
      <c r="BC16" s="228"/>
      <c r="BD16" s="196"/>
      <c r="BE16" s="196" t="s">
        <v>81</v>
      </c>
      <c r="BF16" s="196" t="s">
        <v>81</v>
      </c>
      <c r="BG16" s="196" t="s">
        <v>81</v>
      </c>
      <c r="BH16" s="196" t="s">
        <v>81</v>
      </c>
      <c r="BI16" s="196" t="s">
        <v>81</v>
      </c>
      <c r="BJ16" s="228"/>
      <c r="BK16" s="196"/>
      <c r="BL16" s="196" t="s">
        <v>885</v>
      </c>
      <c r="BM16" s="196" t="s">
        <v>885</v>
      </c>
      <c r="BN16" s="196" t="s">
        <v>885</v>
      </c>
      <c r="BO16" s="196" t="s">
        <v>885</v>
      </c>
      <c r="BP16" s="196" t="s">
        <v>885</v>
      </c>
      <c r="BQ16" s="151">
        <f>COUNTIF(AL16:BP16,"CL")</f>
        <v>11</v>
      </c>
      <c r="BR16" s="151">
        <f>COUNTIF(AL16:BP16,"ML")</f>
        <v>0</v>
      </c>
      <c r="BS16" s="151">
        <f>COUNTIF(AL16:BP16,"PL")</f>
        <v>0</v>
      </c>
      <c r="BT16" s="151">
        <f>MAR!BW16</f>
        <v>72</v>
      </c>
      <c r="BU16" s="151">
        <f>MAR!BX16</f>
        <v>0</v>
      </c>
      <c r="BV16" s="151">
        <f>MAR!BY16</f>
        <v>0</v>
      </c>
      <c r="BW16" s="152">
        <f>BT16+BQ16</f>
        <v>83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GURUCHARAN SINGH</v>
      </c>
      <c r="AK17" s="492"/>
      <c r="AL17" s="196" t="s">
        <v>885</v>
      </c>
      <c r="AM17" s="196" t="s">
        <v>885</v>
      </c>
      <c r="AN17" s="196" t="s">
        <v>885</v>
      </c>
      <c r="AO17" s="228"/>
      <c r="AP17" s="196"/>
      <c r="AQ17" s="196" t="s">
        <v>885</v>
      </c>
      <c r="AR17" s="196" t="s">
        <v>885</v>
      </c>
      <c r="AS17" s="196" t="s">
        <v>885</v>
      </c>
      <c r="AT17" s="196" t="s">
        <v>885</v>
      </c>
      <c r="AU17" s="196" t="s">
        <v>885</v>
      </c>
      <c r="AV17" s="228"/>
      <c r="AW17" s="196" t="s">
        <v>885</v>
      </c>
      <c r="AX17" s="196" t="s">
        <v>885</v>
      </c>
      <c r="AY17" s="196" t="s">
        <v>885</v>
      </c>
      <c r="AZ17" s="196" t="s">
        <v>885</v>
      </c>
      <c r="BA17" s="196" t="s">
        <v>885</v>
      </c>
      <c r="BB17" s="196" t="s">
        <v>885</v>
      </c>
      <c r="BC17" s="228"/>
      <c r="BD17" s="196" t="s">
        <v>885</v>
      </c>
      <c r="BE17" s="196" t="s">
        <v>885</v>
      </c>
      <c r="BF17" s="196" t="s">
        <v>885</v>
      </c>
      <c r="BG17" s="196" t="s">
        <v>885</v>
      </c>
      <c r="BH17" s="196" t="s">
        <v>885</v>
      </c>
      <c r="BI17" s="196" t="s">
        <v>885</v>
      </c>
      <c r="BJ17" s="228"/>
      <c r="BK17" s="196" t="s">
        <v>885</v>
      </c>
      <c r="BL17" s="196" t="s">
        <v>885</v>
      </c>
      <c r="BM17" s="196" t="s">
        <v>81</v>
      </c>
      <c r="BN17" s="196" t="s">
        <v>885</v>
      </c>
      <c r="BO17" s="196" t="s">
        <v>81</v>
      </c>
      <c r="BP17" s="196" t="s">
        <v>885</v>
      </c>
      <c r="BQ17" s="151">
        <f t="shared" ref="BQ17:BQ24" si="53">COUNTIF(AL17:BP17,"CL")</f>
        <v>2</v>
      </c>
      <c r="BR17" s="151">
        <f t="shared" ref="BR17:BR24" si="54">COUNTIF(AL17:BP17,"ML")</f>
        <v>0</v>
      </c>
      <c r="BS17" s="151">
        <f t="shared" ref="BS17:BS24" si="55">COUNTIF(AL17:BP17,"PL")</f>
        <v>0</v>
      </c>
      <c r="BT17" s="151">
        <f>MAR!BW17</f>
        <v>16</v>
      </c>
      <c r="BU17" s="151">
        <f>MAR!BX17</f>
        <v>2</v>
      </c>
      <c r="BV17" s="151">
        <f>MAR!BY17</f>
        <v>0</v>
      </c>
      <c r="BW17" s="152">
        <f t="shared" ref="BW17:BY24" si="56">BT17+BQ17</f>
        <v>18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GURUCHARAN SINGH</v>
      </c>
      <c r="AK18" s="492"/>
      <c r="AL18" s="196" t="s">
        <v>81</v>
      </c>
      <c r="AM18" s="196" t="s">
        <v>885</v>
      </c>
      <c r="AN18" s="196" t="s">
        <v>885</v>
      </c>
      <c r="AO18" s="228"/>
      <c r="AP18" s="196"/>
      <c r="AQ18" s="196" t="s">
        <v>885</v>
      </c>
      <c r="AR18" s="196" t="s">
        <v>885</v>
      </c>
      <c r="AS18" s="196" t="s">
        <v>885</v>
      </c>
      <c r="AT18" s="196" t="s">
        <v>885</v>
      </c>
      <c r="AU18" s="196" t="s">
        <v>885</v>
      </c>
      <c r="AV18" s="228"/>
      <c r="AW18" s="196" t="s">
        <v>885</v>
      </c>
      <c r="AX18" s="196" t="s">
        <v>885</v>
      </c>
      <c r="AY18" s="196" t="s">
        <v>885</v>
      </c>
      <c r="AZ18" s="196" t="s">
        <v>885</v>
      </c>
      <c r="BA18" s="196" t="s">
        <v>885</v>
      </c>
      <c r="BB18" s="196" t="s">
        <v>885</v>
      </c>
      <c r="BC18" s="228"/>
      <c r="BD18" s="196" t="s">
        <v>885</v>
      </c>
      <c r="BE18" s="196" t="s">
        <v>885</v>
      </c>
      <c r="BF18" s="196" t="s">
        <v>885</v>
      </c>
      <c r="BG18" s="196" t="s">
        <v>82</v>
      </c>
      <c r="BH18" s="196" t="s">
        <v>82</v>
      </c>
      <c r="BI18" s="196" t="s">
        <v>82</v>
      </c>
      <c r="BJ18" s="228"/>
      <c r="BK18" s="196" t="s">
        <v>885</v>
      </c>
      <c r="BL18" s="196" t="s">
        <v>885</v>
      </c>
      <c r="BM18" s="196" t="s">
        <v>885</v>
      </c>
      <c r="BN18" s="196" t="s">
        <v>885</v>
      </c>
      <c r="BO18" s="196" t="s">
        <v>885</v>
      </c>
      <c r="BP18" s="196" t="s">
        <v>885</v>
      </c>
      <c r="BQ18" s="151">
        <f t="shared" si="53"/>
        <v>1</v>
      </c>
      <c r="BR18" s="151">
        <f t="shared" si="54"/>
        <v>3</v>
      </c>
      <c r="BS18" s="151">
        <f t="shared" si="55"/>
        <v>0</v>
      </c>
      <c r="BT18" s="151">
        <f>MAR!BW18</f>
        <v>9</v>
      </c>
      <c r="BU18" s="151">
        <f>MAR!BX18</f>
        <v>26</v>
      </c>
      <c r="BV18" s="151">
        <f>MAR!BY18</f>
        <v>8</v>
      </c>
      <c r="BW18" s="152">
        <f t="shared" si="56"/>
        <v>10</v>
      </c>
      <c r="BX18" s="152">
        <f t="shared" si="56"/>
        <v>29</v>
      </c>
      <c r="BY18" s="153">
        <f t="shared" si="56"/>
        <v>8</v>
      </c>
    </row>
    <row r="19" spans="1:84" x14ac:dyDescent="0.25">
      <c r="A19" s="162" t="s">
        <v>58</v>
      </c>
      <c r="B19" s="606"/>
      <c r="C19" s="607"/>
      <c r="D19" s="607"/>
      <c r="E19" s="608"/>
      <c r="F19" s="495" t="s">
        <v>48</v>
      </c>
      <c r="G19" s="496"/>
      <c r="H19" s="497"/>
      <c r="I19" s="235"/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GURUCHARAN SINGH</v>
      </c>
      <c r="AK19" s="492"/>
      <c r="AL19" s="196" t="s">
        <v>885</v>
      </c>
      <c r="AM19" s="196" t="s">
        <v>885</v>
      </c>
      <c r="AN19" s="196" t="s">
        <v>82</v>
      </c>
      <c r="AO19" s="228"/>
      <c r="AP19" s="196"/>
      <c r="AQ19" s="196" t="s">
        <v>885</v>
      </c>
      <c r="AR19" s="196" t="s">
        <v>885</v>
      </c>
      <c r="AS19" s="196" t="s">
        <v>885</v>
      </c>
      <c r="AT19" s="196" t="s">
        <v>81</v>
      </c>
      <c r="AU19" s="196" t="s">
        <v>885</v>
      </c>
      <c r="AV19" s="228"/>
      <c r="AW19" s="196" t="s">
        <v>885</v>
      </c>
      <c r="AX19" s="196" t="s">
        <v>885</v>
      </c>
      <c r="AY19" s="196" t="s">
        <v>885</v>
      </c>
      <c r="AZ19" s="196" t="s">
        <v>885</v>
      </c>
      <c r="BA19" s="196" t="s">
        <v>885</v>
      </c>
      <c r="BB19" s="196" t="s">
        <v>885</v>
      </c>
      <c r="BC19" s="228"/>
      <c r="BD19" s="196" t="s">
        <v>885</v>
      </c>
      <c r="BE19" s="196" t="s">
        <v>885</v>
      </c>
      <c r="BF19" s="196" t="s">
        <v>885</v>
      </c>
      <c r="BG19" s="196" t="s">
        <v>885</v>
      </c>
      <c r="BH19" s="196" t="s">
        <v>885</v>
      </c>
      <c r="BI19" s="196" t="s">
        <v>885</v>
      </c>
      <c r="BJ19" s="228"/>
      <c r="BK19" s="196" t="s">
        <v>885</v>
      </c>
      <c r="BL19" s="196" t="s">
        <v>885</v>
      </c>
      <c r="BM19" s="196" t="s">
        <v>885</v>
      </c>
      <c r="BN19" s="196" t="s">
        <v>885</v>
      </c>
      <c r="BO19" s="196" t="s">
        <v>885</v>
      </c>
      <c r="BP19" s="196" t="s">
        <v>885</v>
      </c>
      <c r="BQ19" s="151">
        <f t="shared" si="53"/>
        <v>1</v>
      </c>
      <c r="BR19" s="151">
        <f t="shared" si="54"/>
        <v>1</v>
      </c>
      <c r="BS19" s="151">
        <f t="shared" si="55"/>
        <v>0</v>
      </c>
      <c r="BT19" s="151">
        <f>MAR!BW19</f>
        <v>0</v>
      </c>
      <c r="BU19" s="151">
        <f>MAR!BX19</f>
        <v>8</v>
      </c>
      <c r="BV19" s="151">
        <f>MAR!BY19</f>
        <v>0</v>
      </c>
      <c r="BW19" s="152">
        <f t="shared" si="56"/>
        <v>1</v>
      </c>
      <c r="BX19" s="152">
        <f t="shared" si="56"/>
        <v>9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GURUCHARAN SINGH</v>
      </c>
      <c r="AK20" s="492"/>
      <c r="AL20" s="196" t="s">
        <v>885</v>
      </c>
      <c r="AM20" s="196" t="s">
        <v>885</v>
      </c>
      <c r="AN20" s="196" t="s">
        <v>885</v>
      </c>
      <c r="AO20" s="228"/>
      <c r="AP20" s="196"/>
      <c r="AQ20" s="196" t="s">
        <v>885</v>
      </c>
      <c r="AR20" s="196" t="s">
        <v>885</v>
      </c>
      <c r="AS20" s="196" t="s">
        <v>885</v>
      </c>
      <c r="AT20" s="196" t="s">
        <v>885</v>
      </c>
      <c r="AU20" s="196" t="s">
        <v>885</v>
      </c>
      <c r="AV20" s="228"/>
      <c r="AW20" s="196" t="s">
        <v>885</v>
      </c>
      <c r="AX20" s="196" t="s">
        <v>885</v>
      </c>
      <c r="AY20" s="196" t="s">
        <v>885</v>
      </c>
      <c r="AZ20" s="196" t="s">
        <v>885</v>
      </c>
      <c r="BA20" s="196" t="s">
        <v>885</v>
      </c>
      <c r="BB20" s="196" t="s">
        <v>885</v>
      </c>
      <c r="BC20" s="228"/>
      <c r="BD20" s="196" t="s">
        <v>885</v>
      </c>
      <c r="BE20" s="196" t="s">
        <v>885</v>
      </c>
      <c r="BF20" s="196" t="s">
        <v>885</v>
      </c>
      <c r="BG20" s="196" t="s">
        <v>885</v>
      </c>
      <c r="BH20" s="196" t="s">
        <v>885</v>
      </c>
      <c r="BI20" s="196" t="s">
        <v>885</v>
      </c>
      <c r="BJ20" s="228"/>
      <c r="BK20" s="196" t="s">
        <v>885</v>
      </c>
      <c r="BL20" s="196" t="s">
        <v>885</v>
      </c>
      <c r="BM20" s="196" t="s">
        <v>885</v>
      </c>
      <c r="BN20" s="196" t="s">
        <v>885</v>
      </c>
      <c r="BO20" s="196" t="s">
        <v>885</v>
      </c>
      <c r="BP20" s="196" t="s">
        <v>885</v>
      </c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MAR!BW20</f>
        <v>0</v>
      </c>
      <c r="BU20" s="151">
        <f>MAR!BX20</f>
        <v>0</v>
      </c>
      <c r="BV20" s="151">
        <f>MAR!BY20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GURUCHARAN SINGH</v>
      </c>
      <c r="AK21" s="492"/>
      <c r="AL21" s="196" t="s">
        <v>885</v>
      </c>
      <c r="AM21" s="196" t="s">
        <v>885</v>
      </c>
      <c r="AN21" s="196" t="s">
        <v>885</v>
      </c>
      <c r="AO21" s="228"/>
      <c r="AP21" s="196"/>
      <c r="AQ21" s="196" t="s">
        <v>885</v>
      </c>
      <c r="AR21" s="196" t="s">
        <v>885</v>
      </c>
      <c r="AS21" s="196" t="s">
        <v>885</v>
      </c>
      <c r="AT21" s="196" t="s">
        <v>885</v>
      </c>
      <c r="AU21" s="196" t="s">
        <v>885</v>
      </c>
      <c r="AV21" s="228"/>
      <c r="AW21" s="196" t="s">
        <v>885</v>
      </c>
      <c r="AX21" s="196" t="s">
        <v>885</v>
      </c>
      <c r="AY21" s="196" t="s">
        <v>885</v>
      </c>
      <c r="AZ21" s="196" t="s">
        <v>885</v>
      </c>
      <c r="BA21" s="196" t="s">
        <v>885</v>
      </c>
      <c r="BB21" s="196" t="s">
        <v>885</v>
      </c>
      <c r="BC21" s="228"/>
      <c r="BD21" s="196" t="s">
        <v>885</v>
      </c>
      <c r="BE21" s="196" t="s">
        <v>885</v>
      </c>
      <c r="BF21" s="196" t="s">
        <v>885</v>
      </c>
      <c r="BG21" s="196" t="s">
        <v>885</v>
      </c>
      <c r="BH21" s="196" t="s">
        <v>885</v>
      </c>
      <c r="BI21" s="196" t="s">
        <v>885</v>
      </c>
      <c r="BJ21" s="228"/>
      <c r="BK21" s="196" t="s">
        <v>885</v>
      </c>
      <c r="BL21" s="196" t="s">
        <v>885</v>
      </c>
      <c r="BM21" s="196" t="s">
        <v>885</v>
      </c>
      <c r="BN21" s="196" t="s">
        <v>885</v>
      </c>
      <c r="BO21" s="196" t="s">
        <v>885</v>
      </c>
      <c r="BP21" s="196" t="s">
        <v>885</v>
      </c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MAR!BW21</f>
        <v>0</v>
      </c>
      <c r="BU21" s="151">
        <f>MAR!BX21</f>
        <v>0</v>
      </c>
      <c r="BV21" s="151">
        <f>MAR!BY21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GURUCHARAN SINGH</v>
      </c>
      <c r="AK22" s="492"/>
      <c r="AL22" s="196" t="s">
        <v>885</v>
      </c>
      <c r="AM22" s="196" t="s">
        <v>885</v>
      </c>
      <c r="AN22" s="196" t="s">
        <v>885</v>
      </c>
      <c r="AO22" s="228"/>
      <c r="AP22" s="196"/>
      <c r="AQ22" s="196" t="s">
        <v>885</v>
      </c>
      <c r="AR22" s="196" t="s">
        <v>885</v>
      </c>
      <c r="AS22" s="196" t="s">
        <v>885</v>
      </c>
      <c r="AT22" s="196" t="s">
        <v>885</v>
      </c>
      <c r="AU22" s="196" t="s">
        <v>885</v>
      </c>
      <c r="AV22" s="228"/>
      <c r="AW22" s="196" t="s">
        <v>885</v>
      </c>
      <c r="AX22" s="196" t="s">
        <v>885</v>
      </c>
      <c r="AY22" s="196" t="s">
        <v>885</v>
      </c>
      <c r="AZ22" s="196" t="s">
        <v>885</v>
      </c>
      <c r="BA22" s="196" t="s">
        <v>885</v>
      </c>
      <c r="BB22" s="196" t="s">
        <v>885</v>
      </c>
      <c r="BC22" s="228"/>
      <c r="BD22" s="196" t="s">
        <v>885</v>
      </c>
      <c r="BE22" s="196" t="s">
        <v>83</v>
      </c>
      <c r="BF22" s="196" t="s">
        <v>885</v>
      </c>
      <c r="BG22" s="196" t="s">
        <v>885</v>
      </c>
      <c r="BH22" s="196" t="s">
        <v>885</v>
      </c>
      <c r="BI22" s="196" t="s">
        <v>885</v>
      </c>
      <c r="BJ22" s="228"/>
      <c r="BK22" s="196" t="s">
        <v>885</v>
      </c>
      <c r="BL22" s="196" t="s">
        <v>885</v>
      </c>
      <c r="BM22" s="196" t="s">
        <v>885</v>
      </c>
      <c r="BN22" s="196" t="s">
        <v>885</v>
      </c>
      <c r="BO22" s="196" t="s">
        <v>885</v>
      </c>
      <c r="BP22" s="196" t="s">
        <v>885</v>
      </c>
      <c r="BQ22" s="151">
        <f t="shared" si="53"/>
        <v>0</v>
      </c>
      <c r="BR22" s="151">
        <f t="shared" si="54"/>
        <v>0</v>
      </c>
      <c r="BS22" s="151">
        <f t="shared" si="55"/>
        <v>1</v>
      </c>
      <c r="BT22" s="151">
        <f>MAR!BW22</f>
        <v>1</v>
      </c>
      <c r="BU22" s="151">
        <f>MAR!BX22</f>
        <v>0</v>
      </c>
      <c r="BV22" s="151">
        <f>MAR!BY22</f>
        <v>8</v>
      </c>
      <c r="BW22" s="152">
        <f t="shared" si="56"/>
        <v>1</v>
      </c>
      <c r="BX22" s="152">
        <f t="shared" si="56"/>
        <v>0</v>
      </c>
      <c r="BY22" s="153">
        <f t="shared" si="56"/>
        <v>9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 t="s">
        <v>885</v>
      </c>
      <c r="AM23" s="196" t="s">
        <v>885</v>
      </c>
      <c r="AN23" s="196" t="s">
        <v>885</v>
      </c>
      <c r="AO23" s="228"/>
      <c r="AP23" s="196"/>
      <c r="AQ23" s="196" t="s">
        <v>885</v>
      </c>
      <c r="AR23" s="196" t="s">
        <v>885</v>
      </c>
      <c r="AS23" s="196" t="s">
        <v>885</v>
      </c>
      <c r="AT23" s="196" t="s">
        <v>885</v>
      </c>
      <c r="AU23" s="196" t="s">
        <v>885</v>
      </c>
      <c r="AV23" s="228"/>
      <c r="AW23" s="196" t="s">
        <v>885</v>
      </c>
      <c r="AX23" s="196" t="s">
        <v>885</v>
      </c>
      <c r="AY23" s="196" t="s">
        <v>885</v>
      </c>
      <c r="AZ23" s="196" t="s">
        <v>885</v>
      </c>
      <c r="BA23" s="196" t="s">
        <v>885</v>
      </c>
      <c r="BB23" s="196" t="s">
        <v>885</v>
      </c>
      <c r="BC23" s="228"/>
      <c r="BD23" s="196" t="s">
        <v>885</v>
      </c>
      <c r="BE23" s="196" t="s">
        <v>885</v>
      </c>
      <c r="BF23" s="196" t="s">
        <v>885</v>
      </c>
      <c r="BG23" s="196" t="s">
        <v>885</v>
      </c>
      <c r="BH23" s="196" t="s">
        <v>885</v>
      </c>
      <c r="BI23" s="196" t="s">
        <v>885</v>
      </c>
      <c r="BJ23" s="228"/>
      <c r="BK23" s="196" t="s">
        <v>885</v>
      </c>
      <c r="BL23" s="196" t="s">
        <v>885</v>
      </c>
      <c r="BM23" s="196" t="s">
        <v>885</v>
      </c>
      <c r="BN23" s="196" t="s">
        <v>885</v>
      </c>
      <c r="BO23" s="196" t="s">
        <v>885</v>
      </c>
      <c r="BP23" s="196" t="s">
        <v>885</v>
      </c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MAR!BW23</f>
        <v>0</v>
      </c>
      <c r="BU23" s="151">
        <f>MAR!BX23</f>
        <v>0</v>
      </c>
      <c r="BV23" s="151">
        <f>MAR!BY23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MAR!B28</f>
        <v>10000</v>
      </c>
      <c r="C24" s="528"/>
      <c r="D24" s="527">
        <f>MAR!D28</f>
        <v>991</v>
      </c>
      <c r="E24" s="528"/>
      <c r="F24" s="527">
        <f>MAR!F28</f>
        <v>100</v>
      </c>
      <c r="G24" s="528"/>
      <c r="H24" s="132">
        <f>MAR!H28</f>
        <v>1000</v>
      </c>
      <c r="I24" s="527">
        <f>MAR!I28</f>
        <v>5500</v>
      </c>
      <c r="J24" s="528"/>
      <c r="K24" s="527">
        <f>MAR!K28</f>
        <v>1000</v>
      </c>
      <c r="L24" s="528"/>
      <c r="M24" s="527">
        <f>MAR!M28</f>
        <v>-12000</v>
      </c>
      <c r="N24" s="528"/>
      <c r="O24" s="132">
        <f>MAR!O28</f>
        <v>1300</v>
      </c>
      <c r="P24" s="132">
        <f>MAR!P28</f>
        <v>5000</v>
      </c>
      <c r="Q24" s="132">
        <f>MAR!Q28</f>
        <v>-1476</v>
      </c>
      <c r="R24" s="523">
        <f>MAR!R28</f>
        <v>5500</v>
      </c>
      <c r="S24" s="523"/>
      <c r="T24" s="523">
        <f>MAR!T28</f>
        <v>5500</v>
      </c>
      <c r="U24" s="523"/>
      <c r="V24" s="577">
        <f>B24+D24+F24+H24+I24+K24+M24+O24+P24+Q24+R24+T24</f>
        <v>22415</v>
      </c>
      <c r="W24" s="578"/>
      <c r="X24" s="579"/>
      <c r="Y24" s="527">
        <f>MAR!Y28</f>
        <v>-80</v>
      </c>
      <c r="Z24" s="528"/>
      <c r="AA24" s="527">
        <f>MAR!AA28</f>
        <v>1000</v>
      </c>
      <c r="AB24" s="528"/>
      <c r="AC24" s="527">
        <f>MAR!AC28</f>
        <v>7300</v>
      </c>
      <c r="AD24" s="528"/>
      <c r="AE24" s="527">
        <f>MAR!AE28</f>
        <v>1409</v>
      </c>
      <c r="AF24" s="528"/>
      <c r="AG24" s="527">
        <f>MAR!AG28</f>
        <v>32000</v>
      </c>
      <c r="AH24" s="528"/>
      <c r="AI24" s="150">
        <v>9</v>
      </c>
      <c r="AJ24" s="491" t="str">
        <f t="shared" si="52"/>
        <v>GURUCHARAN SINGH</v>
      </c>
      <c r="AK24" s="492"/>
      <c r="AL24" s="196" t="s">
        <v>885</v>
      </c>
      <c r="AM24" s="196" t="s">
        <v>885</v>
      </c>
      <c r="AN24" s="196" t="s">
        <v>885</v>
      </c>
      <c r="AO24" s="228"/>
      <c r="AP24" s="196"/>
      <c r="AQ24" s="196" t="s">
        <v>885</v>
      </c>
      <c r="AR24" s="196" t="s">
        <v>885</v>
      </c>
      <c r="AS24" s="196" t="s">
        <v>885</v>
      </c>
      <c r="AT24" s="196" t="s">
        <v>885</v>
      </c>
      <c r="AU24" s="196" t="s">
        <v>885</v>
      </c>
      <c r="AV24" s="228"/>
      <c r="AW24" s="196" t="s">
        <v>885</v>
      </c>
      <c r="AX24" s="196" t="s">
        <v>885</v>
      </c>
      <c r="AY24" s="196" t="s">
        <v>885</v>
      </c>
      <c r="AZ24" s="196" t="s">
        <v>885</v>
      </c>
      <c r="BA24" s="196" t="s">
        <v>885</v>
      </c>
      <c r="BB24" s="196" t="s">
        <v>885</v>
      </c>
      <c r="BC24" s="228"/>
      <c r="BD24" s="196" t="s">
        <v>885</v>
      </c>
      <c r="BE24" s="196" t="s">
        <v>885</v>
      </c>
      <c r="BF24" s="196" t="s">
        <v>885</v>
      </c>
      <c r="BG24" s="196" t="s">
        <v>885</v>
      </c>
      <c r="BH24" s="196" t="s">
        <v>885</v>
      </c>
      <c r="BI24" s="196" t="s">
        <v>885</v>
      </c>
      <c r="BJ24" s="228"/>
      <c r="BK24" s="196" t="s">
        <v>885</v>
      </c>
      <c r="BL24" s="196" t="s">
        <v>885</v>
      </c>
      <c r="BM24" s="196" t="s">
        <v>885</v>
      </c>
      <c r="BN24" s="196" t="s">
        <v>885</v>
      </c>
      <c r="BO24" s="196" t="s">
        <v>885</v>
      </c>
      <c r="BP24" s="196" t="s">
        <v>885</v>
      </c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MAR!BW24</f>
        <v>0</v>
      </c>
      <c r="BU24" s="151">
        <f>MAR!BX24</f>
        <v>0</v>
      </c>
      <c r="BV24" s="151">
        <f>MAR!BY24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12000</v>
      </c>
      <c r="C26" s="579"/>
      <c r="D26" s="577">
        <f t="shared" ref="D26:N26" si="58">D24+D25</f>
        <v>1991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6500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-7000</v>
      </c>
      <c r="N26" s="579">
        <f t="shared" si="58"/>
        <v>0</v>
      </c>
      <c r="O26" s="133">
        <f>SUM(O24:O25)</f>
        <v>1800</v>
      </c>
      <c r="P26" s="133">
        <f>SUM(P24:P25)</f>
        <v>5500</v>
      </c>
      <c r="Q26" s="133">
        <f>SUM(Q24:Q25)</f>
        <v>-1473</v>
      </c>
      <c r="R26" s="493">
        <f>SUM(R24:R25)</f>
        <v>6500</v>
      </c>
      <c r="S26" s="494"/>
      <c r="T26" s="493">
        <f>SUM(T24:T25)</f>
        <v>6500</v>
      </c>
      <c r="U26" s="494"/>
      <c r="V26" s="577">
        <f t="shared" si="57"/>
        <v>36518</v>
      </c>
      <c r="W26" s="578"/>
      <c r="X26" s="579"/>
      <c r="Y26" s="493">
        <f>SUM(Y24:Y25)</f>
        <v>-70</v>
      </c>
      <c r="Z26" s="494"/>
      <c r="AA26" s="493">
        <f>SUM(AA24:AA25)</f>
        <v>2000</v>
      </c>
      <c r="AB26" s="494"/>
      <c r="AC26" s="493">
        <f>SUM(AC24:AC25)</f>
        <v>8300</v>
      </c>
      <c r="AD26" s="494"/>
      <c r="AE26" s="493">
        <f>SUM(AE24:AE25)</f>
        <v>1909</v>
      </c>
      <c r="AF26" s="494"/>
      <c r="AG26" s="493">
        <f>SUM(AG24:AG25)</f>
        <v>37000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597"/>
      <c r="BM26" s="590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11000</v>
      </c>
      <c r="C28" s="489"/>
      <c r="D28" s="488">
        <f t="shared" ref="D28:M28" si="59">D26-D27</f>
        <v>990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6000</v>
      </c>
      <c r="J28" s="489"/>
      <c r="K28" s="488">
        <f t="shared" si="59"/>
        <v>1000</v>
      </c>
      <c r="L28" s="489"/>
      <c r="M28" s="488">
        <f t="shared" si="59"/>
        <v>-16000</v>
      </c>
      <c r="N28" s="489"/>
      <c r="O28" s="179">
        <f>O26-O27</f>
        <v>1000</v>
      </c>
      <c r="P28" s="179">
        <f>P26-P27</f>
        <v>5500</v>
      </c>
      <c r="Q28" s="180">
        <f>Q26-Q27</f>
        <v>-1973</v>
      </c>
      <c r="R28" s="488">
        <f>R26-R27</f>
        <v>6000</v>
      </c>
      <c r="S28" s="489"/>
      <c r="T28" s="488">
        <f>T26-T27</f>
        <v>6000</v>
      </c>
      <c r="U28" s="489"/>
      <c r="V28" s="488">
        <f>V26-V27</f>
        <v>20617</v>
      </c>
      <c r="W28" s="600"/>
      <c r="X28" s="489"/>
      <c r="Y28" s="488">
        <f>Y26-Y27</f>
        <v>-90</v>
      </c>
      <c r="Z28" s="489"/>
      <c r="AA28" s="488">
        <f>AA26-AA27</f>
        <v>1000</v>
      </c>
      <c r="AB28" s="489"/>
      <c r="AC28" s="488">
        <f>AC26-AC27</f>
        <v>8000</v>
      </c>
      <c r="AD28" s="489"/>
      <c r="AE28" s="488">
        <f>AE26-AE27</f>
        <v>1510</v>
      </c>
      <c r="AF28" s="489"/>
      <c r="AG28" s="488">
        <f>AG26-AG27</f>
        <v>35000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71" priority="24" operator="containsText" text="Sun">
      <formula>NOT(ISERROR(SEARCH("Sun",AL14)))</formula>
    </cfRule>
  </conditionalFormatting>
  <conditionalFormatting sqref="AL15:BP15">
    <cfRule type="expression" dxfId="70" priority="21">
      <formula>AL$14="Sun"</formula>
    </cfRule>
    <cfRule type="expression" dxfId="69" priority="22">
      <formula>$AL14="Sun"</formula>
    </cfRule>
    <cfRule type="expression" dxfId="68" priority="23">
      <formula>"$AF14=""Sun"""</formula>
    </cfRule>
  </conditionalFormatting>
  <conditionalFormatting sqref="AL16:BP24">
    <cfRule type="expression" dxfId="67" priority="18">
      <formula>AL$14="Sun"</formula>
    </cfRule>
    <cfRule type="expression" dxfId="66" priority="19">
      <formula>$AL15="Sun"</formula>
    </cfRule>
    <cfRule type="expression" dxfId="65" priority="20">
      <formula>"$AF14=""Sun"""</formula>
    </cfRule>
  </conditionalFormatting>
  <conditionalFormatting sqref="AL16:BP24">
    <cfRule type="containsText" dxfId="64" priority="15" operator="containsText" text="ML">
      <formula>NOT(ISERROR(SEARCH("ML",AL16)))</formula>
    </cfRule>
    <cfRule type="containsText" dxfId="63" priority="16" operator="containsText" text="PL">
      <formula>NOT(ISERROR(SEARCH("PL",AL16)))</formula>
    </cfRule>
    <cfRule type="containsText" dxfId="62" priority="17" operator="containsText" text="CL">
      <formula>NOT(ISERROR(SEARCH("CL",AL16)))</formula>
    </cfRule>
  </conditionalFormatting>
  <conditionalFormatting sqref="AL16:BN24">
    <cfRule type="containsText" dxfId="61" priority="13" operator="containsText" text="AB">
      <formula>NOT(ISERROR(SEARCH("AB",AL16)))</formula>
    </cfRule>
    <cfRule type="containsText" dxfId="60" priority="14" operator="containsText" text="EO">
      <formula>NOT(ISERROR(SEARCH("EO",AL16)))</formula>
    </cfRule>
  </conditionalFormatting>
  <conditionalFormatting sqref="BW16:BW24">
    <cfRule type="cellIs" dxfId="59" priority="12" operator="greaterThan">
      <formula>15</formula>
    </cfRule>
  </conditionalFormatting>
  <conditionalFormatting sqref="AJ4:AK12">
    <cfRule type="duplicateValues" dxfId="58" priority="11"/>
  </conditionalFormatting>
  <conditionalFormatting sqref="BQ16:BQ24 BT16:BT24 BW16:BW24">
    <cfRule type="cellIs" dxfId="57" priority="10" operator="greaterThan">
      <formula>15</formula>
    </cfRule>
  </conditionalFormatting>
  <conditionalFormatting sqref="AJ4:AJ12">
    <cfRule type="duplicateValues" dxfId="56" priority="9"/>
  </conditionalFormatting>
  <conditionalFormatting sqref="AJ4:AJ12">
    <cfRule type="duplicateValues" dxfId="55" priority="8"/>
  </conditionalFormatting>
  <conditionalFormatting sqref="AJ4:AJ12">
    <cfRule type="duplicateValues" dxfId="54" priority="7"/>
  </conditionalFormatting>
  <conditionalFormatting sqref="AJ4:AJ12">
    <cfRule type="duplicateValues" dxfId="53" priority="6"/>
  </conditionalFormatting>
  <conditionalFormatting sqref="AJ4:AK12">
    <cfRule type="duplicateValues" dxfId="52" priority="5"/>
  </conditionalFormatting>
  <conditionalFormatting sqref="AJ4:AK12">
    <cfRule type="duplicateValues" dxfId="51" priority="4"/>
  </conditionalFormatting>
  <conditionalFormatting sqref="AJ4:AK12">
    <cfRule type="duplicateValues" dxfId="50" priority="3"/>
  </conditionalFormatting>
  <conditionalFormatting sqref="AJ4:AK12">
    <cfRule type="duplicateValues" dxfId="49" priority="2"/>
  </conditionalFormatting>
  <conditionalFormatting sqref="AJ4:AK12">
    <cfRule type="duplicateValues" dxfId="48" priority="1"/>
  </conditionalFormatting>
  <dataValidations count="7">
    <dataValidation type="list" allowBlank="1" showInputMessage="1" showErrorMessage="1" sqref="AL16:BP24" xr:uid="{00000000-0002-0000-0E00-000000000000}">
      <formula1>"P,CL,ML,PL,A,T,OD,GH,-"</formula1>
    </dataValidation>
    <dataValidation type="list" allowBlank="1" showInputMessage="1" showErrorMessage="1" sqref="AH4" xr:uid="{00000000-0002-0000-0E00-000001000000}">
      <formula1>"2020,2021"</formula1>
    </dataValidation>
    <dataValidation type="list" allowBlank="1" showInputMessage="1" showErrorMessage="1" sqref="AW30:AY30" xr:uid="{00000000-0002-0000-0E00-000002000000}">
      <formula1>"है ,नहीं"</formula1>
    </dataValidation>
    <dataValidation type="list" allowBlank="1" showInputMessage="1" showErrorMessage="1" sqref="AZ30:BB30" xr:uid="{00000000-0002-0000-0E00-000003000000}">
      <formula1>"अधूरी,पूर्ण"</formula1>
    </dataValidation>
    <dataValidation type="list" allowBlank="1" showInputMessage="1" showErrorMessage="1" sqref="BC30:BD30" xr:uid="{00000000-0002-0000-0E00-000004000000}">
      <formula1>"कच्ची,पक्की"</formula1>
    </dataValidation>
    <dataValidation type="list" allowBlank="1" showInputMessage="1" showErrorMessage="1" sqref="BN30:BW30" xr:uid="{00000000-0002-0000-0E00-000005000000}">
      <formula1>$CF$2:$CG$2</formula1>
    </dataValidation>
    <dataValidation type="list" allowBlank="1" showInputMessage="1" showErrorMessage="1" error="SELECT FROM DROP DOWN" sqref="AJ4:AK12" xr:uid="{00000000-0002-0000-0E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7000000}">
          <x14:formula1>
            <xm:f>MASTER!$C$35:$C$45</xm:f>
          </x14:formula1>
          <xm:sqref>B22:U23</xm:sqref>
        </x14:dataValidation>
        <x14:dataValidation type="list" allowBlank="1" showInputMessage="1" showErrorMessage="1" xr:uid="{00000000-0002-0000-0E00-000008000000}">
          <x14:formula1>
            <xm:f>MASTER!$B$9:$B$18</xm:f>
          </x14:formula1>
          <xm:sqref>AJ4:AJ12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CI36"/>
  <sheetViews>
    <sheetView showGridLines="0" workbookViewId="0">
      <selection activeCell="B3" activeCellId="1" sqref="AB3:AG3 B3:C3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9.42578125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"&amp;2021</f>
        <v>MAY 2021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983</v>
      </c>
      <c r="AK5" s="467"/>
      <c r="AL5" s="529" t="str">
        <f t="shared" si="0"/>
        <v/>
      </c>
      <c r="AM5" s="529"/>
      <c r="AN5" s="528"/>
      <c r="AO5" s="527" t="str">
        <f t="shared" si="1"/>
        <v/>
      </c>
      <c r="AP5" s="528"/>
      <c r="AQ5" s="527" t="str">
        <f t="shared" si="2"/>
        <v/>
      </c>
      <c r="AR5" s="529"/>
      <c r="AS5" s="528"/>
      <c r="AT5" s="523" t="str">
        <f t="shared" si="3"/>
        <v/>
      </c>
      <c r="AU5" s="523" t="e">
        <f t="shared" si="4"/>
        <v>#N/A</v>
      </c>
      <c r="AV5" s="525" t="str">
        <f t="shared" si="5"/>
        <v/>
      </c>
      <c r="AW5" s="526"/>
      <c r="AX5" s="531"/>
      <c r="AY5" s="523" t="str">
        <f t="shared" si="6"/>
        <v/>
      </c>
      <c r="AZ5" s="523" t="e">
        <f t="shared" si="7"/>
        <v>#N/A</v>
      </c>
      <c r="BA5" s="523" t="str">
        <f t="shared" si="8"/>
        <v/>
      </c>
      <c r="BB5" s="523" t="e">
        <f t="shared" si="9"/>
        <v>#N/A</v>
      </c>
      <c r="BC5" s="523" t="str">
        <f t="shared" si="10"/>
        <v/>
      </c>
      <c r="BD5" s="523" t="e">
        <f t="shared" si="11"/>
        <v>#N/A</v>
      </c>
      <c r="BE5" s="523" t="str">
        <f t="shared" si="12"/>
        <v/>
      </c>
      <c r="BF5" s="523" t="e">
        <f t="shared" si="13"/>
        <v>#N/A</v>
      </c>
      <c r="BG5" s="524" t="str">
        <f t="shared" si="14"/>
        <v/>
      </c>
      <c r="BH5" s="524" t="e">
        <f t="shared" si="15"/>
        <v>#N/A</v>
      </c>
      <c r="BI5" s="525" t="str">
        <f t="shared" si="16"/>
        <v/>
      </c>
      <c r="BJ5" s="526" t="e">
        <f t="shared" si="17"/>
        <v>#N/A</v>
      </c>
      <c r="BK5" s="525" t="str">
        <f t="shared" si="18"/>
        <v/>
      </c>
      <c r="BL5" s="531" t="e">
        <f t="shared" si="19"/>
        <v>#N/A</v>
      </c>
      <c r="BM5" s="525" t="str">
        <f t="shared" si="20"/>
        <v/>
      </c>
      <c r="BN5" s="526" t="e">
        <f t="shared" si="21"/>
        <v>#N/A</v>
      </c>
      <c r="BO5" s="523" t="str">
        <f t="shared" si="22"/>
        <v/>
      </c>
      <c r="BP5" s="523" t="e">
        <f t="shared" si="23"/>
        <v>#N/A</v>
      </c>
      <c r="BQ5" s="523" t="str">
        <f t="shared" si="24"/>
        <v/>
      </c>
      <c r="BR5" s="523" t="e">
        <f t="shared" si="25"/>
        <v>#N/A</v>
      </c>
      <c r="BS5" s="523" t="e">
        <f t="shared" si="25"/>
        <v>#N/A</v>
      </c>
      <c r="BT5" s="523" t="e">
        <f t="shared" si="25"/>
        <v>#N/A</v>
      </c>
      <c r="BU5" s="523" t="e">
        <f t="shared" si="25"/>
        <v>#N/A</v>
      </c>
      <c r="BV5" s="523" t="str">
        <f t="shared" si="26"/>
        <v/>
      </c>
      <c r="BW5" s="523" t="e">
        <f t="shared" si="27"/>
        <v>#N/A</v>
      </c>
      <c r="BX5" s="523" t="e">
        <f t="shared" si="27"/>
        <v>#N/A</v>
      </c>
      <c r="BY5" s="532" t="e">
        <f t="shared" si="27"/>
        <v>#N/A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983</v>
      </c>
      <c r="AK6" s="467"/>
      <c r="AL6" s="529" t="str">
        <f t="shared" si="0"/>
        <v/>
      </c>
      <c r="AM6" s="529"/>
      <c r="AN6" s="528"/>
      <c r="AO6" s="527" t="str">
        <f t="shared" si="1"/>
        <v/>
      </c>
      <c r="AP6" s="528"/>
      <c r="AQ6" s="527" t="str">
        <f t="shared" si="2"/>
        <v/>
      </c>
      <c r="AR6" s="529"/>
      <c r="AS6" s="528"/>
      <c r="AT6" s="523" t="str">
        <f t="shared" si="3"/>
        <v/>
      </c>
      <c r="AU6" s="523" t="e">
        <f t="shared" si="4"/>
        <v>#N/A</v>
      </c>
      <c r="AV6" s="525" t="str">
        <f t="shared" si="5"/>
        <v/>
      </c>
      <c r="AW6" s="526"/>
      <c r="AX6" s="531"/>
      <c r="AY6" s="523" t="str">
        <f t="shared" si="6"/>
        <v/>
      </c>
      <c r="AZ6" s="523" t="e">
        <f t="shared" si="7"/>
        <v>#N/A</v>
      </c>
      <c r="BA6" s="523" t="str">
        <f t="shared" si="8"/>
        <v/>
      </c>
      <c r="BB6" s="523" t="e">
        <f t="shared" si="9"/>
        <v>#N/A</v>
      </c>
      <c r="BC6" s="523" t="str">
        <f t="shared" si="10"/>
        <v/>
      </c>
      <c r="BD6" s="523" t="e">
        <f t="shared" si="11"/>
        <v>#N/A</v>
      </c>
      <c r="BE6" s="523" t="str">
        <f t="shared" si="12"/>
        <v/>
      </c>
      <c r="BF6" s="523" t="e">
        <f t="shared" si="13"/>
        <v>#N/A</v>
      </c>
      <c r="BG6" s="524" t="str">
        <f t="shared" si="14"/>
        <v/>
      </c>
      <c r="BH6" s="524" t="e">
        <f t="shared" si="15"/>
        <v>#N/A</v>
      </c>
      <c r="BI6" s="525" t="str">
        <f t="shared" si="16"/>
        <v/>
      </c>
      <c r="BJ6" s="526" t="e">
        <f t="shared" si="17"/>
        <v>#N/A</v>
      </c>
      <c r="BK6" s="525" t="str">
        <f t="shared" si="18"/>
        <v/>
      </c>
      <c r="BL6" s="531" t="e">
        <f t="shared" si="19"/>
        <v>#N/A</v>
      </c>
      <c r="BM6" s="525" t="str">
        <f t="shared" si="20"/>
        <v/>
      </c>
      <c r="BN6" s="526" t="e">
        <f t="shared" si="21"/>
        <v>#N/A</v>
      </c>
      <c r="BO6" s="523" t="str">
        <f t="shared" si="22"/>
        <v/>
      </c>
      <c r="BP6" s="523" t="e">
        <f t="shared" si="23"/>
        <v>#N/A</v>
      </c>
      <c r="BQ6" s="523" t="str">
        <f t="shared" si="24"/>
        <v/>
      </c>
      <c r="BR6" s="523" t="e">
        <f t="shared" si="25"/>
        <v>#N/A</v>
      </c>
      <c r="BS6" s="523" t="e">
        <f t="shared" si="25"/>
        <v>#N/A</v>
      </c>
      <c r="BT6" s="523" t="e">
        <f t="shared" si="25"/>
        <v>#N/A</v>
      </c>
      <c r="BU6" s="523" t="e">
        <f t="shared" si="25"/>
        <v>#N/A</v>
      </c>
      <c r="BV6" s="523" t="str">
        <f t="shared" si="26"/>
        <v/>
      </c>
      <c r="BW6" s="523" t="e">
        <f t="shared" si="27"/>
        <v>#N/A</v>
      </c>
      <c r="BX6" s="523" t="e">
        <f t="shared" si="27"/>
        <v>#N/A</v>
      </c>
      <c r="BY6" s="532" t="e">
        <f t="shared" si="27"/>
        <v>#N/A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983</v>
      </c>
      <c r="AK7" s="467"/>
      <c r="AL7" s="529" t="str">
        <f t="shared" si="0"/>
        <v/>
      </c>
      <c r="AM7" s="529"/>
      <c r="AN7" s="528"/>
      <c r="AO7" s="527" t="str">
        <f t="shared" si="1"/>
        <v/>
      </c>
      <c r="AP7" s="528"/>
      <c r="AQ7" s="527" t="str">
        <f t="shared" si="2"/>
        <v/>
      </c>
      <c r="AR7" s="529"/>
      <c r="AS7" s="528"/>
      <c r="AT7" s="523" t="str">
        <f t="shared" si="3"/>
        <v/>
      </c>
      <c r="AU7" s="523" t="e">
        <f t="shared" si="4"/>
        <v>#N/A</v>
      </c>
      <c r="AV7" s="525" t="str">
        <f t="shared" si="5"/>
        <v/>
      </c>
      <c r="AW7" s="526"/>
      <c r="AX7" s="531"/>
      <c r="AY7" s="523" t="str">
        <f t="shared" si="6"/>
        <v/>
      </c>
      <c r="AZ7" s="523" t="e">
        <f t="shared" si="7"/>
        <v>#N/A</v>
      </c>
      <c r="BA7" s="523" t="str">
        <f t="shared" si="8"/>
        <v/>
      </c>
      <c r="BB7" s="523" t="e">
        <f t="shared" si="9"/>
        <v>#N/A</v>
      </c>
      <c r="BC7" s="523" t="str">
        <f t="shared" si="10"/>
        <v/>
      </c>
      <c r="BD7" s="523" t="e">
        <f t="shared" si="11"/>
        <v>#N/A</v>
      </c>
      <c r="BE7" s="523" t="str">
        <f t="shared" si="12"/>
        <v/>
      </c>
      <c r="BF7" s="523" t="e">
        <f t="shared" si="13"/>
        <v>#N/A</v>
      </c>
      <c r="BG7" s="524" t="str">
        <f t="shared" si="14"/>
        <v/>
      </c>
      <c r="BH7" s="524" t="e">
        <f t="shared" si="15"/>
        <v>#N/A</v>
      </c>
      <c r="BI7" s="525" t="str">
        <f t="shared" si="16"/>
        <v/>
      </c>
      <c r="BJ7" s="526" t="e">
        <f t="shared" si="17"/>
        <v>#N/A</v>
      </c>
      <c r="BK7" s="525" t="str">
        <f t="shared" si="18"/>
        <v/>
      </c>
      <c r="BL7" s="531" t="e">
        <f t="shared" si="19"/>
        <v>#N/A</v>
      </c>
      <c r="BM7" s="525" t="str">
        <f t="shared" si="20"/>
        <v/>
      </c>
      <c r="BN7" s="526" t="e">
        <f t="shared" si="21"/>
        <v>#N/A</v>
      </c>
      <c r="BO7" s="523" t="str">
        <f t="shared" si="22"/>
        <v/>
      </c>
      <c r="BP7" s="523" t="e">
        <f t="shared" si="23"/>
        <v>#N/A</v>
      </c>
      <c r="BQ7" s="523" t="str">
        <f t="shared" si="24"/>
        <v/>
      </c>
      <c r="BR7" s="523" t="e">
        <f t="shared" si="25"/>
        <v>#N/A</v>
      </c>
      <c r="BS7" s="523" t="e">
        <f t="shared" si="25"/>
        <v>#N/A</v>
      </c>
      <c r="BT7" s="523" t="e">
        <f t="shared" si="25"/>
        <v>#N/A</v>
      </c>
      <c r="BU7" s="523" t="e">
        <f t="shared" si="25"/>
        <v>#N/A</v>
      </c>
      <c r="BV7" s="523" t="str">
        <f t="shared" si="26"/>
        <v/>
      </c>
      <c r="BW7" s="523" t="e">
        <f t="shared" si="27"/>
        <v>#N/A</v>
      </c>
      <c r="BX7" s="523" t="e">
        <f t="shared" si="27"/>
        <v>#N/A</v>
      </c>
      <c r="BY7" s="532" t="e">
        <f t="shared" si="27"/>
        <v>#N/A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983</v>
      </c>
      <c r="AK8" s="467"/>
      <c r="AL8" s="529" t="str">
        <f t="shared" si="0"/>
        <v/>
      </c>
      <c r="AM8" s="529"/>
      <c r="AN8" s="528"/>
      <c r="AO8" s="527" t="str">
        <f t="shared" si="1"/>
        <v/>
      </c>
      <c r="AP8" s="528"/>
      <c r="AQ8" s="527" t="str">
        <f t="shared" si="2"/>
        <v/>
      </c>
      <c r="AR8" s="529"/>
      <c r="AS8" s="528"/>
      <c r="AT8" s="523" t="str">
        <f t="shared" si="3"/>
        <v/>
      </c>
      <c r="AU8" s="523" t="e">
        <f t="shared" si="4"/>
        <v>#N/A</v>
      </c>
      <c r="AV8" s="525" t="str">
        <f t="shared" si="5"/>
        <v/>
      </c>
      <c r="AW8" s="526"/>
      <c r="AX8" s="531"/>
      <c r="AY8" s="523" t="str">
        <f t="shared" si="6"/>
        <v/>
      </c>
      <c r="AZ8" s="523" t="e">
        <f t="shared" si="7"/>
        <v>#N/A</v>
      </c>
      <c r="BA8" s="523" t="str">
        <f t="shared" si="8"/>
        <v/>
      </c>
      <c r="BB8" s="523" t="e">
        <f t="shared" si="9"/>
        <v>#N/A</v>
      </c>
      <c r="BC8" s="523" t="str">
        <f t="shared" si="10"/>
        <v/>
      </c>
      <c r="BD8" s="523" t="e">
        <f t="shared" si="11"/>
        <v>#N/A</v>
      </c>
      <c r="BE8" s="523" t="str">
        <f t="shared" si="12"/>
        <v/>
      </c>
      <c r="BF8" s="523" t="e">
        <f t="shared" si="13"/>
        <v>#N/A</v>
      </c>
      <c r="BG8" s="524" t="str">
        <f t="shared" si="14"/>
        <v/>
      </c>
      <c r="BH8" s="524" t="e">
        <f t="shared" si="15"/>
        <v>#N/A</v>
      </c>
      <c r="BI8" s="525" t="str">
        <f t="shared" si="16"/>
        <v/>
      </c>
      <c r="BJ8" s="526" t="e">
        <f t="shared" si="17"/>
        <v>#N/A</v>
      </c>
      <c r="BK8" s="525" t="str">
        <f t="shared" si="18"/>
        <v/>
      </c>
      <c r="BL8" s="531" t="e">
        <f t="shared" si="19"/>
        <v>#N/A</v>
      </c>
      <c r="BM8" s="525" t="str">
        <f t="shared" si="20"/>
        <v/>
      </c>
      <c r="BN8" s="526" t="e">
        <f t="shared" si="21"/>
        <v>#N/A</v>
      </c>
      <c r="BO8" s="523" t="str">
        <f t="shared" si="22"/>
        <v/>
      </c>
      <c r="BP8" s="523" t="e">
        <f t="shared" si="23"/>
        <v>#N/A</v>
      </c>
      <c r="BQ8" s="523" t="str">
        <f t="shared" si="24"/>
        <v/>
      </c>
      <c r="BR8" s="523" t="e">
        <f t="shared" si="25"/>
        <v>#N/A</v>
      </c>
      <c r="BS8" s="523" t="e">
        <f t="shared" si="25"/>
        <v>#N/A</v>
      </c>
      <c r="BT8" s="523" t="e">
        <f t="shared" si="25"/>
        <v>#N/A</v>
      </c>
      <c r="BU8" s="523" t="e">
        <f t="shared" si="25"/>
        <v>#N/A</v>
      </c>
      <c r="BV8" s="523" t="str">
        <f t="shared" si="26"/>
        <v/>
      </c>
      <c r="BW8" s="523" t="e">
        <f t="shared" si="27"/>
        <v>#N/A</v>
      </c>
      <c r="BX8" s="523" t="e">
        <f t="shared" si="27"/>
        <v>#N/A</v>
      </c>
      <c r="BY8" s="532" t="e">
        <f t="shared" si="27"/>
        <v>#N/A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983</v>
      </c>
      <c r="AK9" s="467"/>
      <c r="AL9" s="529" t="str">
        <f t="shared" si="0"/>
        <v/>
      </c>
      <c r="AM9" s="529"/>
      <c r="AN9" s="528"/>
      <c r="AO9" s="527" t="str">
        <f t="shared" si="1"/>
        <v/>
      </c>
      <c r="AP9" s="528"/>
      <c r="AQ9" s="527" t="str">
        <f t="shared" si="2"/>
        <v/>
      </c>
      <c r="AR9" s="529"/>
      <c r="AS9" s="528"/>
      <c r="AT9" s="523" t="str">
        <f t="shared" si="3"/>
        <v/>
      </c>
      <c r="AU9" s="523" t="e">
        <f t="shared" si="4"/>
        <v>#N/A</v>
      </c>
      <c r="AV9" s="525" t="str">
        <f t="shared" si="5"/>
        <v/>
      </c>
      <c r="AW9" s="526"/>
      <c r="AX9" s="531"/>
      <c r="AY9" s="523" t="str">
        <f t="shared" si="6"/>
        <v/>
      </c>
      <c r="AZ9" s="523" t="e">
        <f t="shared" si="7"/>
        <v>#N/A</v>
      </c>
      <c r="BA9" s="523" t="str">
        <f t="shared" si="8"/>
        <v/>
      </c>
      <c r="BB9" s="523" t="e">
        <f t="shared" si="9"/>
        <v>#N/A</v>
      </c>
      <c r="BC9" s="523" t="str">
        <f t="shared" si="10"/>
        <v/>
      </c>
      <c r="BD9" s="523" t="e">
        <f t="shared" si="11"/>
        <v>#N/A</v>
      </c>
      <c r="BE9" s="523" t="str">
        <f t="shared" si="12"/>
        <v/>
      </c>
      <c r="BF9" s="523" t="e">
        <f t="shared" si="13"/>
        <v>#N/A</v>
      </c>
      <c r="BG9" s="524" t="str">
        <f t="shared" si="14"/>
        <v/>
      </c>
      <c r="BH9" s="524" t="e">
        <f t="shared" si="15"/>
        <v>#N/A</v>
      </c>
      <c r="BI9" s="525" t="str">
        <f t="shared" si="16"/>
        <v/>
      </c>
      <c r="BJ9" s="526" t="e">
        <f t="shared" si="17"/>
        <v>#N/A</v>
      </c>
      <c r="BK9" s="525" t="str">
        <f t="shared" si="18"/>
        <v/>
      </c>
      <c r="BL9" s="531" t="e">
        <f t="shared" si="19"/>
        <v>#N/A</v>
      </c>
      <c r="BM9" s="525" t="str">
        <f t="shared" si="20"/>
        <v/>
      </c>
      <c r="BN9" s="526" t="e">
        <f t="shared" si="21"/>
        <v>#N/A</v>
      </c>
      <c r="BO9" s="523" t="str">
        <f t="shared" si="22"/>
        <v/>
      </c>
      <c r="BP9" s="523" t="e">
        <f t="shared" si="23"/>
        <v>#N/A</v>
      </c>
      <c r="BQ9" s="523" t="str">
        <f t="shared" si="24"/>
        <v/>
      </c>
      <c r="BR9" s="523" t="e">
        <f t="shared" si="25"/>
        <v>#N/A</v>
      </c>
      <c r="BS9" s="523" t="e">
        <f t="shared" si="25"/>
        <v>#N/A</v>
      </c>
      <c r="BT9" s="523" t="e">
        <f t="shared" si="25"/>
        <v>#N/A</v>
      </c>
      <c r="BU9" s="523" t="e">
        <f t="shared" si="25"/>
        <v>#N/A</v>
      </c>
      <c r="BV9" s="523" t="str">
        <f t="shared" si="26"/>
        <v/>
      </c>
      <c r="BW9" s="523" t="e">
        <f t="shared" si="27"/>
        <v>#N/A</v>
      </c>
      <c r="BX9" s="523" t="e">
        <f t="shared" si="27"/>
        <v>#N/A</v>
      </c>
      <c r="BY9" s="532" t="e">
        <f t="shared" si="27"/>
        <v>#N/A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983</v>
      </c>
      <c r="AK10" s="467"/>
      <c r="AL10" s="529" t="str">
        <f t="shared" si="0"/>
        <v/>
      </c>
      <c r="AM10" s="529"/>
      <c r="AN10" s="528"/>
      <c r="AO10" s="527" t="str">
        <f t="shared" si="1"/>
        <v/>
      </c>
      <c r="AP10" s="528"/>
      <c r="AQ10" s="527" t="str">
        <f t="shared" si="2"/>
        <v/>
      </c>
      <c r="AR10" s="529"/>
      <c r="AS10" s="528"/>
      <c r="AT10" s="523" t="str">
        <f t="shared" si="3"/>
        <v/>
      </c>
      <c r="AU10" s="523" t="e">
        <f t="shared" si="4"/>
        <v>#N/A</v>
      </c>
      <c r="AV10" s="525" t="str">
        <f t="shared" si="5"/>
        <v/>
      </c>
      <c r="AW10" s="526"/>
      <c r="AX10" s="531"/>
      <c r="AY10" s="523" t="str">
        <f t="shared" si="6"/>
        <v/>
      </c>
      <c r="AZ10" s="523" t="e">
        <f t="shared" si="7"/>
        <v>#N/A</v>
      </c>
      <c r="BA10" s="523" t="str">
        <f t="shared" si="8"/>
        <v/>
      </c>
      <c r="BB10" s="523" t="e">
        <f t="shared" si="9"/>
        <v>#N/A</v>
      </c>
      <c r="BC10" s="523" t="str">
        <f t="shared" si="10"/>
        <v/>
      </c>
      <c r="BD10" s="523" t="e">
        <f t="shared" si="11"/>
        <v>#N/A</v>
      </c>
      <c r="BE10" s="523" t="str">
        <f t="shared" si="12"/>
        <v/>
      </c>
      <c r="BF10" s="523" t="e">
        <f t="shared" si="13"/>
        <v>#N/A</v>
      </c>
      <c r="BG10" s="524" t="str">
        <f t="shared" si="14"/>
        <v/>
      </c>
      <c r="BH10" s="524" t="e">
        <f t="shared" si="15"/>
        <v>#N/A</v>
      </c>
      <c r="BI10" s="525" t="str">
        <f t="shared" si="16"/>
        <v/>
      </c>
      <c r="BJ10" s="526" t="e">
        <f t="shared" si="17"/>
        <v>#N/A</v>
      </c>
      <c r="BK10" s="525" t="str">
        <f t="shared" si="18"/>
        <v/>
      </c>
      <c r="BL10" s="531" t="e">
        <f t="shared" si="19"/>
        <v>#N/A</v>
      </c>
      <c r="BM10" s="525" t="str">
        <f t="shared" si="20"/>
        <v/>
      </c>
      <c r="BN10" s="526" t="e">
        <f t="shared" si="21"/>
        <v>#N/A</v>
      </c>
      <c r="BO10" s="523" t="str">
        <f t="shared" si="22"/>
        <v/>
      </c>
      <c r="BP10" s="523" t="e">
        <f t="shared" si="23"/>
        <v>#N/A</v>
      </c>
      <c r="BQ10" s="523" t="str">
        <f t="shared" si="24"/>
        <v/>
      </c>
      <c r="BR10" s="523" t="e">
        <f t="shared" si="25"/>
        <v>#N/A</v>
      </c>
      <c r="BS10" s="523" t="e">
        <f t="shared" si="25"/>
        <v>#N/A</v>
      </c>
      <c r="BT10" s="523" t="e">
        <f t="shared" si="25"/>
        <v>#N/A</v>
      </c>
      <c r="BU10" s="523" t="e">
        <f t="shared" si="25"/>
        <v>#N/A</v>
      </c>
      <c r="BV10" s="523" t="str">
        <f t="shared" si="26"/>
        <v/>
      </c>
      <c r="BW10" s="523" t="e">
        <f t="shared" si="27"/>
        <v>#N/A</v>
      </c>
      <c r="BX10" s="523" t="e">
        <f t="shared" si="27"/>
        <v>#N/A</v>
      </c>
      <c r="BY10" s="532" t="e">
        <f t="shared" si="27"/>
        <v>#N/A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44317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44347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Sat</v>
      </c>
      <c r="AM14" s="143" t="str">
        <f t="shared" ref="AM14:BP14" ca="1" si="42">TEXT(AM15,"DDD")</f>
        <v>Sun</v>
      </c>
      <c r="AN14" s="143" t="str">
        <f t="shared" ca="1" si="42"/>
        <v>Mon</v>
      </c>
      <c r="AO14" s="143" t="str">
        <f t="shared" ca="1" si="42"/>
        <v>Tue</v>
      </c>
      <c r="AP14" s="143" t="str">
        <f t="shared" ca="1" si="42"/>
        <v>Wed</v>
      </c>
      <c r="AQ14" s="143" t="str">
        <f t="shared" ca="1" si="42"/>
        <v>Thu</v>
      </c>
      <c r="AR14" s="143" t="str">
        <f t="shared" ca="1" si="42"/>
        <v>Fri</v>
      </c>
      <c r="AS14" s="143" t="str">
        <f t="shared" ca="1" si="42"/>
        <v>Sat</v>
      </c>
      <c r="AT14" s="143" t="str">
        <f t="shared" ca="1" si="42"/>
        <v>Sun</v>
      </c>
      <c r="AU14" s="143" t="str">
        <f t="shared" ca="1" si="42"/>
        <v>Mon</v>
      </c>
      <c r="AV14" s="143" t="str">
        <f t="shared" ca="1" si="42"/>
        <v>Tue</v>
      </c>
      <c r="AW14" s="143" t="str">
        <f t="shared" ca="1" si="42"/>
        <v>Wed</v>
      </c>
      <c r="AX14" s="143" t="str">
        <f t="shared" ca="1" si="42"/>
        <v>Thu</v>
      </c>
      <c r="AY14" s="143" t="str">
        <f t="shared" ca="1" si="42"/>
        <v>Fri</v>
      </c>
      <c r="AZ14" s="143" t="str">
        <f t="shared" ca="1" si="42"/>
        <v>Sat</v>
      </c>
      <c r="BA14" s="143" t="str">
        <f t="shared" ca="1" si="42"/>
        <v>Sun</v>
      </c>
      <c r="BB14" s="143" t="str">
        <f t="shared" ca="1" si="42"/>
        <v>Mon</v>
      </c>
      <c r="BC14" s="143" t="str">
        <f t="shared" ca="1" si="42"/>
        <v>Tue</v>
      </c>
      <c r="BD14" s="143" t="str">
        <f t="shared" ca="1" si="42"/>
        <v>Wed</v>
      </c>
      <c r="BE14" s="143" t="str">
        <f t="shared" ca="1" si="42"/>
        <v>Thu</v>
      </c>
      <c r="BF14" s="143" t="str">
        <f t="shared" ca="1" si="42"/>
        <v>Fri</v>
      </c>
      <c r="BG14" s="143" t="str">
        <f t="shared" ca="1" si="42"/>
        <v>Sat</v>
      </c>
      <c r="BH14" s="143" t="str">
        <f t="shared" ca="1" si="42"/>
        <v>Sun</v>
      </c>
      <c r="BI14" s="143" t="str">
        <f t="shared" ca="1" si="42"/>
        <v>Mon</v>
      </c>
      <c r="BJ14" s="143" t="str">
        <f t="shared" ca="1" si="42"/>
        <v>Tue</v>
      </c>
      <c r="BK14" s="143" t="str">
        <f t="shared" ca="1" si="42"/>
        <v>Wed</v>
      </c>
      <c r="BL14" s="143" t="str">
        <f t="shared" ca="1" si="42"/>
        <v>Thu</v>
      </c>
      <c r="BM14" s="143" t="str">
        <f t="shared" ca="1" si="42"/>
        <v>Fri</v>
      </c>
      <c r="BN14" s="143" t="str">
        <f t="shared" ca="1" si="42"/>
        <v>Sat</v>
      </c>
      <c r="BO14" s="143" t="str">
        <f t="shared" ca="1" si="42"/>
        <v>Sun</v>
      </c>
      <c r="BP14" s="143" t="str">
        <f t="shared" ca="1" si="42"/>
        <v>Mon</v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44317</v>
      </c>
      <c r="AM15" s="145">
        <f ca="1">IF(AL15&lt;$BK$13,AL15+1,"")</f>
        <v>44318</v>
      </c>
      <c r="AN15" s="145">
        <f t="shared" ref="AN15:BP15" ca="1" si="46">IF(AM15&lt;$BK$13,AM15+1,"")</f>
        <v>44319</v>
      </c>
      <c r="AO15" s="145">
        <f t="shared" ca="1" si="46"/>
        <v>44320</v>
      </c>
      <c r="AP15" s="145">
        <f t="shared" ca="1" si="46"/>
        <v>44321</v>
      </c>
      <c r="AQ15" s="145">
        <f t="shared" ca="1" si="46"/>
        <v>44322</v>
      </c>
      <c r="AR15" s="145">
        <f t="shared" ca="1" si="46"/>
        <v>44323</v>
      </c>
      <c r="AS15" s="145">
        <f t="shared" ca="1" si="46"/>
        <v>44324</v>
      </c>
      <c r="AT15" s="145">
        <f t="shared" ca="1" si="46"/>
        <v>44325</v>
      </c>
      <c r="AU15" s="145">
        <f t="shared" ca="1" si="46"/>
        <v>44326</v>
      </c>
      <c r="AV15" s="145">
        <f t="shared" ca="1" si="46"/>
        <v>44327</v>
      </c>
      <c r="AW15" s="145">
        <f t="shared" ca="1" si="46"/>
        <v>44328</v>
      </c>
      <c r="AX15" s="145">
        <f t="shared" ca="1" si="46"/>
        <v>44329</v>
      </c>
      <c r="AY15" s="145">
        <f t="shared" ca="1" si="46"/>
        <v>44330</v>
      </c>
      <c r="AZ15" s="145">
        <f t="shared" ca="1" si="46"/>
        <v>44331</v>
      </c>
      <c r="BA15" s="145">
        <f t="shared" ca="1" si="46"/>
        <v>44332</v>
      </c>
      <c r="BB15" s="145">
        <f t="shared" ca="1" si="46"/>
        <v>44333</v>
      </c>
      <c r="BC15" s="145">
        <f t="shared" ca="1" si="46"/>
        <v>44334</v>
      </c>
      <c r="BD15" s="145">
        <f t="shared" ca="1" si="46"/>
        <v>44335</v>
      </c>
      <c r="BE15" s="145">
        <f t="shared" ca="1" si="46"/>
        <v>44336</v>
      </c>
      <c r="BF15" s="145">
        <f t="shared" ca="1" si="46"/>
        <v>44337</v>
      </c>
      <c r="BG15" s="145">
        <f t="shared" ca="1" si="46"/>
        <v>44338</v>
      </c>
      <c r="BH15" s="145">
        <f t="shared" ca="1" si="46"/>
        <v>44339</v>
      </c>
      <c r="BI15" s="145">
        <f t="shared" ca="1" si="46"/>
        <v>44340</v>
      </c>
      <c r="BJ15" s="145">
        <f t="shared" ca="1" si="46"/>
        <v>44341</v>
      </c>
      <c r="BK15" s="145">
        <f t="shared" ca="1" si="46"/>
        <v>44342</v>
      </c>
      <c r="BL15" s="145">
        <f t="shared" ca="1" si="46"/>
        <v>44343</v>
      </c>
      <c r="BM15" s="145">
        <f t="shared" ca="1" si="46"/>
        <v>44344</v>
      </c>
      <c r="BN15" s="145">
        <f t="shared" ca="1" si="46"/>
        <v>44345</v>
      </c>
      <c r="BO15" s="145">
        <f t="shared" ca="1" si="46"/>
        <v>44346</v>
      </c>
      <c r="BP15" s="145">
        <f t="shared" ca="1" si="46"/>
        <v>44347</v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/>
      <c r="AN16" s="196" t="s">
        <v>885</v>
      </c>
      <c r="AO16" s="196" t="s">
        <v>81</v>
      </c>
      <c r="AP16" s="196"/>
      <c r="AQ16" s="196" t="s">
        <v>81</v>
      </c>
      <c r="AR16" s="196" t="s">
        <v>81</v>
      </c>
      <c r="AS16" s="196" t="s">
        <v>81</v>
      </c>
      <c r="AT16" s="196"/>
      <c r="AU16" s="196" t="s">
        <v>81</v>
      </c>
      <c r="AV16" s="196" t="s">
        <v>81</v>
      </c>
      <c r="AW16" s="196" t="s">
        <v>885</v>
      </c>
      <c r="AX16" s="196" t="s">
        <v>885</v>
      </c>
      <c r="AY16" s="196" t="s">
        <v>885</v>
      </c>
      <c r="AZ16" s="196" t="s">
        <v>81</v>
      </c>
      <c r="BA16" s="196"/>
      <c r="BB16" s="196" t="s">
        <v>885</v>
      </c>
      <c r="BC16" s="196" t="s">
        <v>81</v>
      </c>
      <c r="BD16" s="196"/>
      <c r="BE16" s="196" t="s">
        <v>81</v>
      </c>
      <c r="BF16" s="196" t="s">
        <v>81</v>
      </c>
      <c r="BG16" s="196" t="s">
        <v>81</v>
      </c>
      <c r="BH16" s="196"/>
      <c r="BI16" s="196" t="s">
        <v>81</v>
      </c>
      <c r="BJ16" s="196" t="s">
        <v>81</v>
      </c>
      <c r="BK16" s="196"/>
      <c r="BL16" s="196" t="s">
        <v>885</v>
      </c>
      <c r="BM16" s="196" t="s">
        <v>885</v>
      </c>
      <c r="BN16" s="196" t="s">
        <v>885</v>
      </c>
      <c r="BO16" s="196"/>
      <c r="BP16" s="196" t="s">
        <v>885</v>
      </c>
      <c r="BQ16" s="151">
        <f>COUNTIF(AL16:BP16,"CL")</f>
        <v>13</v>
      </c>
      <c r="BR16" s="151">
        <f>COUNTIF(AL16:BP16,"ML")</f>
        <v>0</v>
      </c>
      <c r="BS16" s="151">
        <f>COUNTIF(AL16:BP16,"PL")</f>
        <v>0</v>
      </c>
      <c r="BT16" s="151">
        <f>APR!BW16</f>
        <v>83</v>
      </c>
      <c r="BU16" s="151">
        <f>APR!BX16</f>
        <v>0</v>
      </c>
      <c r="BV16" s="151">
        <f>APR!BY16</f>
        <v>0</v>
      </c>
      <c r="BW16" s="152">
        <f>BT16+BQ16</f>
        <v>96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GURUCHARAN SINGH</v>
      </c>
      <c r="AK17" s="492"/>
      <c r="AL17" s="196" t="s">
        <v>885</v>
      </c>
      <c r="AM17" s="196"/>
      <c r="AN17" s="196" t="s">
        <v>885</v>
      </c>
      <c r="AO17" s="196" t="s">
        <v>885</v>
      </c>
      <c r="AP17" s="196"/>
      <c r="AQ17" s="196" t="s">
        <v>885</v>
      </c>
      <c r="AR17" s="196" t="s">
        <v>885</v>
      </c>
      <c r="AS17" s="196" t="s">
        <v>885</v>
      </c>
      <c r="AT17" s="196"/>
      <c r="AU17" s="196" t="s">
        <v>885</v>
      </c>
      <c r="AV17" s="196" t="s">
        <v>885</v>
      </c>
      <c r="AW17" s="196" t="s">
        <v>885</v>
      </c>
      <c r="AX17" s="196" t="s">
        <v>885</v>
      </c>
      <c r="AY17" s="196" t="s">
        <v>885</v>
      </c>
      <c r="AZ17" s="196" t="s">
        <v>885</v>
      </c>
      <c r="BA17" s="196"/>
      <c r="BB17" s="196" t="s">
        <v>885</v>
      </c>
      <c r="BC17" s="196" t="s">
        <v>885</v>
      </c>
      <c r="BD17" s="196" t="s">
        <v>885</v>
      </c>
      <c r="BE17" s="196" t="s">
        <v>885</v>
      </c>
      <c r="BF17" s="196" t="s">
        <v>885</v>
      </c>
      <c r="BG17" s="196" t="s">
        <v>885</v>
      </c>
      <c r="BH17" s="196"/>
      <c r="BI17" s="196" t="s">
        <v>885</v>
      </c>
      <c r="BJ17" s="196" t="s">
        <v>885</v>
      </c>
      <c r="BK17" s="196" t="s">
        <v>885</v>
      </c>
      <c r="BL17" s="196" t="s">
        <v>885</v>
      </c>
      <c r="BM17" s="196" t="s">
        <v>81</v>
      </c>
      <c r="BN17" s="196" t="s">
        <v>885</v>
      </c>
      <c r="BO17" s="196"/>
      <c r="BP17" s="196" t="s">
        <v>885</v>
      </c>
      <c r="BQ17" s="151">
        <f t="shared" ref="BQ17:BQ24" si="53">COUNTIF(AL17:BP17,"CL")</f>
        <v>1</v>
      </c>
      <c r="BR17" s="151">
        <f t="shared" ref="BR17:BR24" si="54">COUNTIF(AL17:BP17,"ML")</f>
        <v>0</v>
      </c>
      <c r="BS17" s="151">
        <f t="shared" ref="BS17:BS24" si="55">COUNTIF(AL17:BP17,"PL")</f>
        <v>0</v>
      </c>
      <c r="BT17" s="151">
        <f>APR!BW17</f>
        <v>18</v>
      </c>
      <c r="BU17" s="151">
        <f>APR!BX17</f>
        <v>2</v>
      </c>
      <c r="BV17" s="151">
        <f>APR!BY17</f>
        <v>0</v>
      </c>
      <c r="BW17" s="152">
        <f t="shared" ref="BW17:BY24" si="56">BT17+BQ17</f>
        <v>19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GURUCHARAN SINGH</v>
      </c>
      <c r="AK18" s="492"/>
      <c r="AL18" s="196" t="s">
        <v>81</v>
      </c>
      <c r="AM18" s="196"/>
      <c r="AN18" s="196" t="s">
        <v>885</v>
      </c>
      <c r="AO18" s="196" t="s">
        <v>83</v>
      </c>
      <c r="AP18" s="196"/>
      <c r="AQ18" s="196" t="s">
        <v>885</v>
      </c>
      <c r="AR18" s="196" t="s">
        <v>885</v>
      </c>
      <c r="AS18" s="196" t="s">
        <v>885</v>
      </c>
      <c r="AT18" s="196"/>
      <c r="AU18" s="196" t="s">
        <v>885</v>
      </c>
      <c r="AV18" s="196" t="s">
        <v>885</v>
      </c>
      <c r="AW18" s="196" t="s">
        <v>885</v>
      </c>
      <c r="AX18" s="196" t="s">
        <v>885</v>
      </c>
      <c r="AY18" s="196" t="s">
        <v>885</v>
      </c>
      <c r="AZ18" s="196" t="s">
        <v>885</v>
      </c>
      <c r="BA18" s="196"/>
      <c r="BB18" s="196" t="s">
        <v>885</v>
      </c>
      <c r="BC18" s="196" t="s">
        <v>885</v>
      </c>
      <c r="BD18" s="196" t="s">
        <v>885</v>
      </c>
      <c r="BE18" s="196" t="s">
        <v>885</v>
      </c>
      <c r="BF18" s="196" t="s">
        <v>885</v>
      </c>
      <c r="BG18" s="196" t="s">
        <v>82</v>
      </c>
      <c r="BH18" s="196"/>
      <c r="BI18" s="196" t="s">
        <v>82</v>
      </c>
      <c r="BJ18" s="196" t="s">
        <v>885</v>
      </c>
      <c r="BK18" s="196" t="s">
        <v>885</v>
      </c>
      <c r="BL18" s="196" t="s">
        <v>885</v>
      </c>
      <c r="BM18" s="196" t="s">
        <v>885</v>
      </c>
      <c r="BN18" s="196" t="s">
        <v>885</v>
      </c>
      <c r="BO18" s="196"/>
      <c r="BP18" s="196" t="s">
        <v>885</v>
      </c>
      <c r="BQ18" s="151">
        <f t="shared" si="53"/>
        <v>1</v>
      </c>
      <c r="BR18" s="151">
        <f t="shared" si="54"/>
        <v>2</v>
      </c>
      <c r="BS18" s="151">
        <f t="shared" si="55"/>
        <v>1</v>
      </c>
      <c r="BT18" s="151">
        <f>APR!BW18</f>
        <v>10</v>
      </c>
      <c r="BU18" s="151">
        <f>APR!BX18</f>
        <v>29</v>
      </c>
      <c r="BV18" s="151">
        <f>APR!BY18</f>
        <v>8</v>
      </c>
      <c r="BW18" s="152">
        <f t="shared" si="56"/>
        <v>11</v>
      </c>
      <c r="BX18" s="152">
        <f t="shared" si="56"/>
        <v>31</v>
      </c>
      <c r="BY18" s="153">
        <f t="shared" si="56"/>
        <v>9</v>
      </c>
    </row>
    <row r="19" spans="1:84" x14ac:dyDescent="0.25">
      <c r="A19" s="162" t="s">
        <v>58</v>
      </c>
      <c r="B19" s="606"/>
      <c r="C19" s="607"/>
      <c r="D19" s="607"/>
      <c r="E19" s="608"/>
      <c r="F19" s="495" t="s">
        <v>48</v>
      </c>
      <c r="G19" s="496"/>
      <c r="H19" s="497"/>
      <c r="I19" s="235"/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GURUCHARAN SINGH</v>
      </c>
      <c r="AK19" s="492"/>
      <c r="AL19" s="196" t="s">
        <v>885</v>
      </c>
      <c r="AM19" s="196"/>
      <c r="AN19" s="196" t="s">
        <v>82</v>
      </c>
      <c r="AO19" s="196" t="s">
        <v>885</v>
      </c>
      <c r="AP19" s="196"/>
      <c r="AQ19" s="196" t="s">
        <v>885</v>
      </c>
      <c r="AR19" s="196" t="s">
        <v>885</v>
      </c>
      <c r="AS19" s="196" t="s">
        <v>885</v>
      </c>
      <c r="AT19" s="196"/>
      <c r="AU19" s="196" t="s">
        <v>885</v>
      </c>
      <c r="AV19" s="196" t="s">
        <v>885</v>
      </c>
      <c r="AW19" s="196" t="s">
        <v>885</v>
      </c>
      <c r="AX19" s="196" t="s">
        <v>885</v>
      </c>
      <c r="AY19" s="196" t="s">
        <v>885</v>
      </c>
      <c r="AZ19" s="196" t="s">
        <v>885</v>
      </c>
      <c r="BA19" s="196"/>
      <c r="BB19" s="196" t="s">
        <v>885</v>
      </c>
      <c r="BC19" s="196" t="s">
        <v>885</v>
      </c>
      <c r="BD19" s="196" t="s">
        <v>885</v>
      </c>
      <c r="BE19" s="196" t="s">
        <v>885</v>
      </c>
      <c r="BF19" s="196" t="s">
        <v>885</v>
      </c>
      <c r="BG19" s="196" t="s">
        <v>885</v>
      </c>
      <c r="BH19" s="196"/>
      <c r="BI19" s="196" t="s">
        <v>885</v>
      </c>
      <c r="BJ19" s="196" t="s">
        <v>885</v>
      </c>
      <c r="BK19" s="196" t="s">
        <v>885</v>
      </c>
      <c r="BL19" s="196" t="s">
        <v>885</v>
      </c>
      <c r="BM19" s="196" t="s">
        <v>885</v>
      </c>
      <c r="BN19" s="196" t="s">
        <v>885</v>
      </c>
      <c r="BO19" s="196"/>
      <c r="BP19" s="196" t="s">
        <v>885</v>
      </c>
      <c r="BQ19" s="151">
        <f t="shared" si="53"/>
        <v>0</v>
      </c>
      <c r="BR19" s="151">
        <f t="shared" si="54"/>
        <v>1</v>
      </c>
      <c r="BS19" s="151">
        <f t="shared" si="55"/>
        <v>0</v>
      </c>
      <c r="BT19" s="151">
        <f>APR!BW19</f>
        <v>1</v>
      </c>
      <c r="BU19" s="151">
        <f>APR!BX19</f>
        <v>9</v>
      </c>
      <c r="BV19" s="151">
        <f>APR!BY19</f>
        <v>0</v>
      </c>
      <c r="BW19" s="152">
        <f t="shared" si="56"/>
        <v>1</v>
      </c>
      <c r="BX19" s="152">
        <f t="shared" si="56"/>
        <v>10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GURUCHARAN SINGH</v>
      </c>
      <c r="AK20" s="492"/>
      <c r="AL20" s="196" t="s">
        <v>885</v>
      </c>
      <c r="AM20" s="196"/>
      <c r="AN20" s="196" t="s">
        <v>885</v>
      </c>
      <c r="AO20" s="196" t="s">
        <v>885</v>
      </c>
      <c r="AP20" s="196"/>
      <c r="AQ20" s="196" t="s">
        <v>885</v>
      </c>
      <c r="AR20" s="196" t="s">
        <v>885</v>
      </c>
      <c r="AS20" s="196" t="s">
        <v>885</v>
      </c>
      <c r="AT20" s="196"/>
      <c r="AU20" s="196" t="s">
        <v>885</v>
      </c>
      <c r="AV20" s="196" t="s">
        <v>885</v>
      </c>
      <c r="AW20" s="196" t="s">
        <v>885</v>
      </c>
      <c r="AX20" s="196" t="s">
        <v>885</v>
      </c>
      <c r="AY20" s="196" t="s">
        <v>885</v>
      </c>
      <c r="AZ20" s="196" t="s">
        <v>885</v>
      </c>
      <c r="BA20" s="196"/>
      <c r="BB20" s="196" t="s">
        <v>885</v>
      </c>
      <c r="BC20" s="196" t="s">
        <v>885</v>
      </c>
      <c r="BD20" s="196" t="s">
        <v>885</v>
      </c>
      <c r="BE20" s="196" t="s">
        <v>885</v>
      </c>
      <c r="BF20" s="196" t="s">
        <v>885</v>
      </c>
      <c r="BG20" s="196" t="s">
        <v>885</v>
      </c>
      <c r="BH20" s="196"/>
      <c r="BI20" s="196" t="s">
        <v>885</v>
      </c>
      <c r="BJ20" s="196" t="s">
        <v>885</v>
      </c>
      <c r="BK20" s="196" t="s">
        <v>885</v>
      </c>
      <c r="BL20" s="196" t="s">
        <v>885</v>
      </c>
      <c r="BM20" s="196" t="s">
        <v>885</v>
      </c>
      <c r="BN20" s="196" t="s">
        <v>885</v>
      </c>
      <c r="BO20" s="196"/>
      <c r="BP20" s="196" t="s">
        <v>885</v>
      </c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APR!BW20</f>
        <v>0</v>
      </c>
      <c r="BU20" s="151">
        <f>APR!BX20</f>
        <v>0</v>
      </c>
      <c r="BV20" s="151">
        <f>APR!BY20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GURUCHARAN SINGH</v>
      </c>
      <c r="AK21" s="492"/>
      <c r="AL21" s="196" t="s">
        <v>885</v>
      </c>
      <c r="AM21" s="196"/>
      <c r="AN21" s="196" t="s">
        <v>885</v>
      </c>
      <c r="AO21" s="196" t="s">
        <v>885</v>
      </c>
      <c r="AP21" s="196"/>
      <c r="AQ21" s="196" t="s">
        <v>885</v>
      </c>
      <c r="AR21" s="196" t="s">
        <v>885</v>
      </c>
      <c r="AS21" s="196" t="s">
        <v>885</v>
      </c>
      <c r="AT21" s="196"/>
      <c r="AU21" s="196" t="s">
        <v>885</v>
      </c>
      <c r="AV21" s="196" t="s">
        <v>885</v>
      </c>
      <c r="AW21" s="196" t="s">
        <v>885</v>
      </c>
      <c r="AX21" s="196" t="s">
        <v>885</v>
      </c>
      <c r="AY21" s="196" t="s">
        <v>885</v>
      </c>
      <c r="AZ21" s="196" t="s">
        <v>885</v>
      </c>
      <c r="BA21" s="196"/>
      <c r="BB21" s="196" t="s">
        <v>885</v>
      </c>
      <c r="BC21" s="196" t="s">
        <v>885</v>
      </c>
      <c r="BD21" s="196" t="s">
        <v>885</v>
      </c>
      <c r="BE21" s="196" t="s">
        <v>885</v>
      </c>
      <c r="BF21" s="196" t="s">
        <v>885</v>
      </c>
      <c r="BG21" s="196" t="s">
        <v>885</v>
      </c>
      <c r="BH21" s="196"/>
      <c r="BI21" s="196" t="s">
        <v>885</v>
      </c>
      <c r="BJ21" s="196" t="s">
        <v>885</v>
      </c>
      <c r="BK21" s="196" t="s">
        <v>885</v>
      </c>
      <c r="BL21" s="196" t="s">
        <v>885</v>
      </c>
      <c r="BM21" s="196" t="s">
        <v>885</v>
      </c>
      <c r="BN21" s="196" t="s">
        <v>885</v>
      </c>
      <c r="BO21" s="196"/>
      <c r="BP21" s="196" t="s">
        <v>885</v>
      </c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APR!BW21</f>
        <v>0</v>
      </c>
      <c r="BU21" s="151">
        <f>APR!BX21</f>
        <v>0</v>
      </c>
      <c r="BV21" s="151">
        <f>APR!BY21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GURUCHARAN SINGH</v>
      </c>
      <c r="AK22" s="492"/>
      <c r="AL22" s="196" t="s">
        <v>885</v>
      </c>
      <c r="AM22" s="196"/>
      <c r="AN22" s="196" t="s">
        <v>885</v>
      </c>
      <c r="AO22" s="196" t="s">
        <v>885</v>
      </c>
      <c r="AP22" s="196"/>
      <c r="AQ22" s="196" t="s">
        <v>885</v>
      </c>
      <c r="AR22" s="196" t="s">
        <v>885</v>
      </c>
      <c r="AS22" s="196" t="s">
        <v>885</v>
      </c>
      <c r="AT22" s="196"/>
      <c r="AU22" s="196" t="s">
        <v>885</v>
      </c>
      <c r="AV22" s="196" t="s">
        <v>885</v>
      </c>
      <c r="AW22" s="196" t="s">
        <v>885</v>
      </c>
      <c r="AX22" s="196" t="s">
        <v>885</v>
      </c>
      <c r="AY22" s="196" t="s">
        <v>885</v>
      </c>
      <c r="AZ22" s="196" t="s">
        <v>885</v>
      </c>
      <c r="BA22" s="196"/>
      <c r="BB22" s="196" t="s">
        <v>885</v>
      </c>
      <c r="BC22" s="196" t="s">
        <v>885</v>
      </c>
      <c r="BD22" s="196" t="s">
        <v>885</v>
      </c>
      <c r="BE22" s="196" t="s">
        <v>83</v>
      </c>
      <c r="BF22" s="196" t="s">
        <v>885</v>
      </c>
      <c r="BG22" s="196" t="s">
        <v>885</v>
      </c>
      <c r="BH22" s="196"/>
      <c r="BI22" s="196" t="s">
        <v>885</v>
      </c>
      <c r="BJ22" s="196" t="s">
        <v>885</v>
      </c>
      <c r="BK22" s="196" t="s">
        <v>885</v>
      </c>
      <c r="BL22" s="196" t="s">
        <v>885</v>
      </c>
      <c r="BM22" s="196" t="s">
        <v>885</v>
      </c>
      <c r="BN22" s="196" t="s">
        <v>885</v>
      </c>
      <c r="BO22" s="196"/>
      <c r="BP22" s="196" t="s">
        <v>885</v>
      </c>
      <c r="BQ22" s="151">
        <f t="shared" si="53"/>
        <v>0</v>
      </c>
      <c r="BR22" s="151">
        <f t="shared" si="54"/>
        <v>0</v>
      </c>
      <c r="BS22" s="151">
        <f t="shared" si="55"/>
        <v>1</v>
      </c>
      <c r="BT22" s="151">
        <f>APR!BW22</f>
        <v>1</v>
      </c>
      <c r="BU22" s="151">
        <f>APR!BX22</f>
        <v>0</v>
      </c>
      <c r="BV22" s="151">
        <f>APR!BY22</f>
        <v>9</v>
      </c>
      <c r="BW22" s="152">
        <f t="shared" si="56"/>
        <v>1</v>
      </c>
      <c r="BX22" s="152">
        <f t="shared" si="56"/>
        <v>0</v>
      </c>
      <c r="BY22" s="153">
        <f t="shared" si="56"/>
        <v>10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 t="s">
        <v>885</v>
      </c>
      <c r="AM23" s="196"/>
      <c r="AN23" s="196" t="s">
        <v>885</v>
      </c>
      <c r="AO23" s="196" t="s">
        <v>885</v>
      </c>
      <c r="AP23" s="196"/>
      <c r="AQ23" s="196" t="s">
        <v>885</v>
      </c>
      <c r="AR23" s="196" t="s">
        <v>885</v>
      </c>
      <c r="AS23" s="196" t="s">
        <v>885</v>
      </c>
      <c r="AT23" s="196"/>
      <c r="AU23" s="196" t="s">
        <v>885</v>
      </c>
      <c r="AV23" s="196" t="s">
        <v>885</v>
      </c>
      <c r="AW23" s="196" t="s">
        <v>885</v>
      </c>
      <c r="AX23" s="196" t="s">
        <v>885</v>
      </c>
      <c r="AY23" s="196" t="s">
        <v>885</v>
      </c>
      <c r="AZ23" s="196" t="s">
        <v>885</v>
      </c>
      <c r="BA23" s="196"/>
      <c r="BB23" s="196" t="s">
        <v>885</v>
      </c>
      <c r="BC23" s="196" t="s">
        <v>885</v>
      </c>
      <c r="BD23" s="196" t="s">
        <v>885</v>
      </c>
      <c r="BE23" s="196" t="s">
        <v>885</v>
      </c>
      <c r="BF23" s="196" t="s">
        <v>885</v>
      </c>
      <c r="BG23" s="196" t="s">
        <v>885</v>
      </c>
      <c r="BH23" s="196"/>
      <c r="BI23" s="196" t="s">
        <v>885</v>
      </c>
      <c r="BJ23" s="196" t="s">
        <v>885</v>
      </c>
      <c r="BK23" s="196" t="s">
        <v>885</v>
      </c>
      <c r="BL23" s="196" t="s">
        <v>885</v>
      </c>
      <c r="BM23" s="196" t="s">
        <v>885</v>
      </c>
      <c r="BN23" s="196" t="s">
        <v>885</v>
      </c>
      <c r="BO23" s="196"/>
      <c r="BP23" s="196" t="s">
        <v>885</v>
      </c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APR!BW23</f>
        <v>0</v>
      </c>
      <c r="BU23" s="151">
        <f>APR!BX23</f>
        <v>0</v>
      </c>
      <c r="BV23" s="151">
        <f>APR!BY23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APR!B28</f>
        <v>11000</v>
      </c>
      <c r="C24" s="528"/>
      <c r="D24" s="527">
        <f>APR!D28</f>
        <v>990</v>
      </c>
      <c r="E24" s="528"/>
      <c r="F24" s="527">
        <f>APR!F28</f>
        <v>100</v>
      </c>
      <c r="G24" s="528"/>
      <c r="H24" s="132">
        <f>APR!H28</f>
        <v>1000</v>
      </c>
      <c r="I24" s="527">
        <f>APR!I28</f>
        <v>6000</v>
      </c>
      <c r="J24" s="528"/>
      <c r="K24" s="527">
        <f>APR!K28</f>
        <v>1000</v>
      </c>
      <c r="L24" s="528"/>
      <c r="M24" s="527">
        <f>APR!M28</f>
        <v>-16000</v>
      </c>
      <c r="N24" s="528"/>
      <c r="O24" s="132">
        <f>APR!O28</f>
        <v>1000</v>
      </c>
      <c r="P24" s="132">
        <f>APR!P28</f>
        <v>5500</v>
      </c>
      <c r="Q24" s="132">
        <f>APR!Q28</f>
        <v>-1973</v>
      </c>
      <c r="R24" s="523">
        <f>APR!R28</f>
        <v>6000</v>
      </c>
      <c r="S24" s="523"/>
      <c r="T24" s="523">
        <f>APR!T28</f>
        <v>6000</v>
      </c>
      <c r="U24" s="523"/>
      <c r="V24" s="577">
        <f>B24+D24+F24+H24+I24+K24+M24+O24+P24+Q24+R24+T24</f>
        <v>20617</v>
      </c>
      <c r="W24" s="578"/>
      <c r="X24" s="579"/>
      <c r="Y24" s="527">
        <f>APR!Y28</f>
        <v>-90</v>
      </c>
      <c r="Z24" s="528"/>
      <c r="AA24" s="527">
        <f>APR!AA28</f>
        <v>1000</v>
      </c>
      <c r="AB24" s="528"/>
      <c r="AC24" s="527">
        <f>APR!AC28</f>
        <v>8000</v>
      </c>
      <c r="AD24" s="528"/>
      <c r="AE24" s="527">
        <f>APR!AE28</f>
        <v>1510</v>
      </c>
      <c r="AF24" s="528"/>
      <c r="AG24" s="527">
        <f>APR!AG28</f>
        <v>35000</v>
      </c>
      <c r="AH24" s="528"/>
      <c r="AI24" s="150">
        <v>9</v>
      </c>
      <c r="AJ24" s="491" t="str">
        <f t="shared" si="52"/>
        <v>GURUCHARAN SINGH</v>
      </c>
      <c r="AK24" s="492"/>
      <c r="AL24" s="196" t="s">
        <v>885</v>
      </c>
      <c r="AM24" s="196"/>
      <c r="AN24" s="196" t="s">
        <v>885</v>
      </c>
      <c r="AO24" s="196" t="s">
        <v>885</v>
      </c>
      <c r="AP24" s="196"/>
      <c r="AQ24" s="196" t="s">
        <v>885</v>
      </c>
      <c r="AR24" s="196" t="s">
        <v>885</v>
      </c>
      <c r="AS24" s="196" t="s">
        <v>885</v>
      </c>
      <c r="AT24" s="196"/>
      <c r="AU24" s="196" t="s">
        <v>885</v>
      </c>
      <c r="AV24" s="196" t="s">
        <v>885</v>
      </c>
      <c r="AW24" s="196" t="s">
        <v>885</v>
      </c>
      <c r="AX24" s="196" t="s">
        <v>885</v>
      </c>
      <c r="AY24" s="196" t="s">
        <v>885</v>
      </c>
      <c r="AZ24" s="196" t="s">
        <v>885</v>
      </c>
      <c r="BA24" s="196"/>
      <c r="BB24" s="196" t="s">
        <v>885</v>
      </c>
      <c r="BC24" s="196" t="s">
        <v>885</v>
      </c>
      <c r="BD24" s="196" t="s">
        <v>885</v>
      </c>
      <c r="BE24" s="196" t="s">
        <v>885</v>
      </c>
      <c r="BF24" s="196" t="s">
        <v>885</v>
      </c>
      <c r="BG24" s="196" t="s">
        <v>885</v>
      </c>
      <c r="BH24" s="196"/>
      <c r="BI24" s="196" t="s">
        <v>885</v>
      </c>
      <c r="BJ24" s="196" t="s">
        <v>885</v>
      </c>
      <c r="BK24" s="196" t="s">
        <v>885</v>
      </c>
      <c r="BL24" s="196" t="s">
        <v>885</v>
      </c>
      <c r="BM24" s="196" t="s">
        <v>885</v>
      </c>
      <c r="BN24" s="196" t="s">
        <v>885</v>
      </c>
      <c r="BO24" s="196"/>
      <c r="BP24" s="196" t="s">
        <v>885</v>
      </c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APR!BW24</f>
        <v>0</v>
      </c>
      <c r="BU24" s="151">
        <f>APR!BX24</f>
        <v>0</v>
      </c>
      <c r="BV24" s="151">
        <f>APR!BY24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13000</v>
      </c>
      <c r="C26" s="579"/>
      <c r="D26" s="577">
        <f t="shared" ref="D26:N26" si="58">D24+D25</f>
        <v>1990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7000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-11000</v>
      </c>
      <c r="N26" s="579">
        <f t="shared" si="58"/>
        <v>0</v>
      </c>
      <c r="O26" s="133">
        <f>SUM(O24:O25)</f>
        <v>1500</v>
      </c>
      <c r="P26" s="133">
        <f>SUM(P24:P25)</f>
        <v>6000</v>
      </c>
      <c r="Q26" s="133">
        <f>SUM(Q24:Q25)</f>
        <v>-1970</v>
      </c>
      <c r="R26" s="493">
        <f>SUM(R24:R25)</f>
        <v>7000</v>
      </c>
      <c r="S26" s="494"/>
      <c r="T26" s="493">
        <f>SUM(T24:T25)</f>
        <v>7000</v>
      </c>
      <c r="U26" s="494"/>
      <c r="V26" s="577">
        <f t="shared" si="57"/>
        <v>34720</v>
      </c>
      <c r="W26" s="578"/>
      <c r="X26" s="579"/>
      <c r="Y26" s="493">
        <f>SUM(Y24:Y25)</f>
        <v>-80</v>
      </c>
      <c r="Z26" s="494"/>
      <c r="AA26" s="493">
        <f>SUM(AA24:AA25)</f>
        <v>2000</v>
      </c>
      <c r="AB26" s="494"/>
      <c r="AC26" s="493">
        <f>SUM(AC24:AC25)</f>
        <v>9000</v>
      </c>
      <c r="AD26" s="494"/>
      <c r="AE26" s="493">
        <f>SUM(AE24:AE25)</f>
        <v>2010</v>
      </c>
      <c r="AF26" s="494"/>
      <c r="AG26" s="493">
        <f>SUM(AG24:AG25)</f>
        <v>40000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597"/>
      <c r="BM26" s="590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12000</v>
      </c>
      <c r="C28" s="489"/>
      <c r="D28" s="488">
        <f t="shared" ref="D28:M28" si="59">D26-D27</f>
        <v>989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6500</v>
      </c>
      <c r="J28" s="489"/>
      <c r="K28" s="488">
        <f t="shared" si="59"/>
        <v>1000</v>
      </c>
      <c r="L28" s="489"/>
      <c r="M28" s="488">
        <f t="shared" si="59"/>
        <v>-20000</v>
      </c>
      <c r="N28" s="489"/>
      <c r="O28" s="179">
        <f>O26-O27</f>
        <v>700</v>
      </c>
      <c r="P28" s="179">
        <f>P26-P27</f>
        <v>6000</v>
      </c>
      <c r="Q28" s="180">
        <f>Q26-Q27</f>
        <v>-2470</v>
      </c>
      <c r="R28" s="488">
        <f>R26-R27</f>
        <v>6500</v>
      </c>
      <c r="S28" s="489"/>
      <c r="T28" s="488">
        <f>T26-T27</f>
        <v>6500</v>
      </c>
      <c r="U28" s="489"/>
      <c r="V28" s="488">
        <f>V26-V27</f>
        <v>18819</v>
      </c>
      <c r="W28" s="600"/>
      <c r="X28" s="489"/>
      <c r="Y28" s="488">
        <f>Y26-Y27</f>
        <v>-100</v>
      </c>
      <c r="Z28" s="489"/>
      <c r="AA28" s="488">
        <f>AA26-AA27</f>
        <v>1000</v>
      </c>
      <c r="AB28" s="489"/>
      <c r="AC28" s="488">
        <f>AC26-AC27</f>
        <v>8700</v>
      </c>
      <c r="AD28" s="489"/>
      <c r="AE28" s="488">
        <f>AE26-AE27</f>
        <v>1611</v>
      </c>
      <c r="AF28" s="489"/>
      <c r="AG28" s="488">
        <f>AG26-AG27</f>
        <v>38000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47" priority="24" operator="containsText" text="Sun">
      <formula>NOT(ISERROR(SEARCH("Sun",AL14)))</formula>
    </cfRule>
  </conditionalFormatting>
  <conditionalFormatting sqref="AL15:BP15">
    <cfRule type="expression" dxfId="46" priority="21">
      <formula>AL$14="Sun"</formula>
    </cfRule>
    <cfRule type="expression" dxfId="45" priority="22">
      <formula>$AL14="Sun"</formula>
    </cfRule>
    <cfRule type="expression" dxfId="44" priority="23">
      <formula>"$AF14=""Sun"""</formula>
    </cfRule>
  </conditionalFormatting>
  <conditionalFormatting sqref="AL16:BP24">
    <cfRule type="expression" dxfId="43" priority="18">
      <formula>AL$14="Sun"</formula>
    </cfRule>
    <cfRule type="expression" dxfId="42" priority="19">
      <formula>$AL15="Sun"</formula>
    </cfRule>
    <cfRule type="expression" dxfId="41" priority="20">
      <formula>"$AF14=""Sun"""</formula>
    </cfRule>
  </conditionalFormatting>
  <conditionalFormatting sqref="AL16:BP24">
    <cfRule type="containsText" dxfId="40" priority="15" operator="containsText" text="ML">
      <formula>NOT(ISERROR(SEARCH("ML",AL16)))</formula>
    </cfRule>
    <cfRule type="containsText" dxfId="39" priority="16" operator="containsText" text="PL">
      <formula>NOT(ISERROR(SEARCH("PL",AL16)))</formula>
    </cfRule>
    <cfRule type="containsText" dxfId="38" priority="17" operator="containsText" text="CL">
      <formula>NOT(ISERROR(SEARCH("CL",AL16)))</formula>
    </cfRule>
  </conditionalFormatting>
  <conditionalFormatting sqref="AL16:BN24">
    <cfRule type="containsText" dxfId="37" priority="13" operator="containsText" text="AB">
      <formula>NOT(ISERROR(SEARCH("AB",AL16)))</formula>
    </cfRule>
    <cfRule type="containsText" dxfId="36" priority="14" operator="containsText" text="EO">
      <formula>NOT(ISERROR(SEARCH("EO",AL16)))</formula>
    </cfRule>
  </conditionalFormatting>
  <conditionalFormatting sqref="BW16:BW24">
    <cfRule type="cellIs" dxfId="35" priority="12" operator="greaterThan">
      <formula>15</formula>
    </cfRule>
  </conditionalFormatting>
  <conditionalFormatting sqref="AJ4:AK12">
    <cfRule type="duplicateValues" dxfId="34" priority="11"/>
  </conditionalFormatting>
  <conditionalFormatting sqref="BQ16:BQ24 BT16:BT24 BW16:BW24">
    <cfRule type="cellIs" dxfId="33" priority="10" operator="greaterThan">
      <formula>15</formula>
    </cfRule>
  </conditionalFormatting>
  <conditionalFormatting sqref="AJ4:AJ12">
    <cfRule type="duplicateValues" dxfId="32" priority="9"/>
  </conditionalFormatting>
  <conditionalFormatting sqref="AJ4:AJ12">
    <cfRule type="duplicateValues" dxfId="31" priority="8"/>
  </conditionalFormatting>
  <conditionalFormatting sqref="AJ4:AJ12">
    <cfRule type="duplicateValues" dxfId="30" priority="7"/>
  </conditionalFormatting>
  <conditionalFormatting sqref="AJ4:AJ12">
    <cfRule type="duplicateValues" dxfId="29" priority="6"/>
  </conditionalFormatting>
  <conditionalFormatting sqref="AJ4:AK12">
    <cfRule type="duplicateValues" dxfId="28" priority="5"/>
  </conditionalFormatting>
  <conditionalFormatting sqref="AJ4:AK12">
    <cfRule type="duplicateValues" dxfId="27" priority="4"/>
  </conditionalFormatting>
  <conditionalFormatting sqref="AJ4:AK12">
    <cfRule type="duplicateValues" dxfId="26" priority="3"/>
  </conditionalFormatting>
  <conditionalFormatting sqref="AJ4:AK12">
    <cfRule type="duplicateValues" dxfId="25" priority="2"/>
  </conditionalFormatting>
  <conditionalFormatting sqref="AJ4:AK12">
    <cfRule type="duplicateValues" dxfId="24" priority="1"/>
  </conditionalFormatting>
  <dataValidations count="7">
    <dataValidation type="list" allowBlank="1" showInputMessage="1" showErrorMessage="1" sqref="BN30:BW30" xr:uid="{00000000-0002-0000-0F00-000000000000}">
      <formula1>$CF$2:$CG$2</formula1>
    </dataValidation>
    <dataValidation type="list" allowBlank="1" showInputMessage="1" showErrorMessage="1" sqref="BC30:BD30" xr:uid="{00000000-0002-0000-0F00-000001000000}">
      <formula1>"कच्ची,पक्की"</formula1>
    </dataValidation>
    <dataValidation type="list" allowBlank="1" showInputMessage="1" showErrorMessage="1" sqref="AZ30:BB30" xr:uid="{00000000-0002-0000-0F00-000002000000}">
      <formula1>"अधूरी,पूर्ण"</formula1>
    </dataValidation>
    <dataValidation type="list" allowBlank="1" showInputMessage="1" showErrorMessage="1" sqref="AW30:AY30" xr:uid="{00000000-0002-0000-0F00-000003000000}">
      <formula1>"है ,नहीं"</formula1>
    </dataValidation>
    <dataValidation type="list" allowBlank="1" showInputMessage="1" showErrorMessage="1" sqref="AH4" xr:uid="{00000000-0002-0000-0F00-000004000000}">
      <formula1>"2020,2021"</formula1>
    </dataValidation>
    <dataValidation type="list" allowBlank="1" showInputMessage="1" showErrorMessage="1" sqref="AL16:BP24" xr:uid="{00000000-0002-0000-0F00-000005000000}">
      <formula1>"P,CL,ML,PL,A,T,OD,GH,-"</formula1>
    </dataValidation>
    <dataValidation type="list" allowBlank="1" showInputMessage="1" showErrorMessage="1" error="SELECT FROM DROP DOWN" sqref="AJ4:AK12" xr:uid="{00000000-0002-0000-0F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7000000}">
          <x14:formula1>
            <xm:f>MASTER!$B$9:$B$18</xm:f>
          </x14:formula1>
          <xm:sqref>AJ4:AJ12</xm:sqref>
        </x14:dataValidation>
        <x14:dataValidation type="list" allowBlank="1" showInputMessage="1" showErrorMessage="1" xr:uid="{00000000-0002-0000-0F00-000008000000}">
          <x14:formula1>
            <xm:f>MASTER!$C$35:$C$45</xm:f>
          </x14:formula1>
          <xm:sqref>B22:U23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7558519241921"/>
  </sheetPr>
  <dimension ref="A1:CI36"/>
  <sheetViews>
    <sheetView showGridLines="0" workbookViewId="0">
      <selection activeCell="AJ6" sqref="AJ6:AK6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9.28515625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"&amp;2021</f>
        <v>JUNE 2021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942</v>
      </c>
      <c r="AK5" s="467"/>
      <c r="AL5" s="529" t="str">
        <f t="shared" si="0"/>
        <v>मूल</v>
      </c>
      <c r="AM5" s="529"/>
      <c r="AN5" s="528"/>
      <c r="AO5" s="527" t="str">
        <f t="shared" si="1"/>
        <v>अध्यापक L-1</v>
      </c>
      <c r="AP5" s="528"/>
      <c r="AQ5" s="527" t="str">
        <f t="shared" si="2"/>
        <v>SRI</v>
      </c>
      <c r="AR5" s="529"/>
      <c r="AS5" s="528"/>
      <c r="AT5" s="523" t="str">
        <f t="shared" si="3"/>
        <v>GEN</v>
      </c>
      <c r="AU5" s="523" t="str">
        <f t="shared" si="4"/>
        <v>SRI</v>
      </c>
      <c r="AV5" s="525">
        <f t="shared" si="5"/>
        <v>31635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2011</v>
      </c>
      <c r="BB5" s="523" t="str">
        <f t="shared" si="9"/>
        <v>SRI</v>
      </c>
      <c r="BC5" s="523" t="str">
        <f t="shared" si="10"/>
        <v>HISTORY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2012</v>
      </c>
      <c r="BH5" s="524" t="str">
        <f t="shared" si="15"/>
        <v>SRI</v>
      </c>
      <c r="BI5" s="525">
        <f t="shared" si="16"/>
        <v>43328</v>
      </c>
      <c r="BJ5" s="526" t="str">
        <f t="shared" si="17"/>
        <v>SRI</v>
      </c>
      <c r="BK5" s="525">
        <f t="shared" si="18"/>
        <v>43328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2</v>
      </c>
      <c r="BP5" s="523" t="str">
        <f t="shared" si="23"/>
        <v>SRI</v>
      </c>
      <c r="BQ5" s="523" t="str">
        <f t="shared" si="24"/>
        <v>01234567892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888888888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942</v>
      </c>
      <c r="AK6" s="467"/>
      <c r="AL6" s="529" t="str">
        <f t="shared" si="0"/>
        <v>मूल</v>
      </c>
      <c r="AM6" s="529"/>
      <c r="AN6" s="528"/>
      <c r="AO6" s="527" t="str">
        <f t="shared" si="1"/>
        <v>अध्यापक L-1</v>
      </c>
      <c r="AP6" s="528"/>
      <c r="AQ6" s="527" t="str">
        <f t="shared" si="2"/>
        <v>SRI</v>
      </c>
      <c r="AR6" s="529"/>
      <c r="AS6" s="528"/>
      <c r="AT6" s="523" t="str">
        <f t="shared" si="3"/>
        <v>GEN</v>
      </c>
      <c r="AU6" s="523" t="str">
        <f t="shared" si="4"/>
        <v>SRI</v>
      </c>
      <c r="AV6" s="525">
        <f t="shared" si="5"/>
        <v>31635</v>
      </c>
      <c r="AW6" s="526"/>
      <c r="AX6" s="531"/>
      <c r="AY6" s="523" t="str">
        <f t="shared" si="6"/>
        <v>MA</v>
      </c>
      <c r="AZ6" s="523" t="str">
        <f t="shared" si="7"/>
        <v>SRI</v>
      </c>
      <c r="BA6" s="523">
        <f t="shared" si="8"/>
        <v>2011</v>
      </c>
      <c r="BB6" s="523" t="str">
        <f t="shared" si="9"/>
        <v>SRI</v>
      </c>
      <c r="BC6" s="523" t="str">
        <f t="shared" si="10"/>
        <v>HISTORY</v>
      </c>
      <c r="BD6" s="523" t="str">
        <f t="shared" si="11"/>
        <v>SRI</v>
      </c>
      <c r="BE6" s="523" t="str">
        <f t="shared" si="12"/>
        <v>B.ED.</v>
      </c>
      <c r="BF6" s="523" t="str">
        <f t="shared" si="13"/>
        <v>SRI</v>
      </c>
      <c r="BG6" s="524">
        <f t="shared" si="14"/>
        <v>2012</v>
      </c>
      <c r="BH6" s="524" t="str">
        <f t="shared" si="15"/>
        <v>SRI</v>
      </c>
      <c r="BI6" s="525">
        <f t="shared" si="16"/>
        <v>43328</v>
      </c>
      <c r="BJ6" s="526" t="str">
        <f t="shared" si="17"/>
        <v>SRI</v>
      </c>
      <c r="BK6" s="525">
        <f t="shared" si="18"/>
        <v>43328</v>
      </c>
      <c r="BL6" s="531" t="str">
        <f t="shared" si="19"/>
        <v>SRI</v>
      </c>
      <c r="BM6" s="525">
        <f t="shared" si="20"/>
        <v>44378</v>
      </c>
      <c r="BN6" s="526" t="str">
        <f t="shared" si="21"/>
        <v>SRI</v>
      </c>
      <c r="BO6" s="523">
        <f t="shared" si="22"/>
        <v>2</v>
      </c>
      <c r="BP6" s="523" t="str">
        <f t="shared" si="23"/>
        <v>SRI</v>
      </c>
      <c r="BQ6" s="523" t="str">
        <f t="shared" si="24"/>
        <v>01234567892</v>
      </c>
      <c r="BR6" s="523" t="str">
        <f t="shared" si="25"/>
        <v>SRI</v>
      </c>
      <c r="BS6" s="523" t="str">
        <f t="shared" si="25"/>
        <v>SRI</v>
      </c>
      <c r="BT6" s="523" t="str">
        <f t="shared" si="25"/>
        <v>SRI</v>
      </c>
      <c r="BU6" s="523" t="str">
        <f t="shared" si="25"/>
        <v>SRI</v>
      </c>
      <c r="BV6" s="523">
        <f t="shared" si="26"/>
        <v>888888888</v>
      </c>
      <c r="BW6" s="523" t="str">
        <f t="shared" si="27"/>
        <v>SRI</v>
      </c>
      <c r="BX6" s="523" t="str">
        <f t="shared" si="27"/>
        <v>SRI</v>
      </c>
      <c r="BY6" s="532" t="str">
        <f t="shared" si="27"/>
        <v>SRI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983</v>
      </c>
      <c r="AK7" s="467"/>
      <c r="AL7" s="529" t="str">
        <f t="shared" si="0"/>
        <v/>
      </c>
      <c r="AM7" s="529"/>
      <c r="AN7" s="528"/>
      <c r="AO7" s="527" t="str">
        <f t="shared" si="1"/>
        <v/>
      </c>
      <c r="AP7" s="528"/>
      <c r="AQ7" s="527" t="str">
        <f t="shared" si="2"/>
        <v/>
      </c>
      <c r="AR7" s="529"/>
      <c r="AS7" s="528"/>
      <c r="AT7" s="523" t="str">
        <f t="shared" si="3"/>
        <v/>
      </c>
      <c r="AU7" s="523" t="e">
        <f t="shared" si="4"/>
        <v>#N/A</v>
      </c>
      <c r="AV7" s="525" t="str">
        <f t="shared" si="5"/>
        <v/>
      </c>
      <c r="AW7" s="526"/>
      <c r="AX7" s="531"/>
      <c r="AY7" s="523" t="str">
        <f t="shared" si="6"/>
        <v/>
      </c>
      <c r="AZ7" s="523" t="e">
        <f t="shared" si="7"/>
        <v>#N/A</v>
      </c>
      <c r="BA7" s="523" t="str">
        <f t="shared" si="8"/>
        <v/>
      </c>
      <c r="BB7" s="523" t="e">
        <f t="shared" si="9"/>
        <v>#N/A</v>
      </c>
      <c r="BC7" s="523" t="str">
        <f t="shared" si="10"/>
        <v/>
      </c>
      <c r="BD7" s="523" t="e">
        <f t="shared" si="11"/>
        <v>#N/A</v>
      </c>
      <c r="BE7" s="523" t="str">
        <f t="shared" si="12"/>
        <v/>
      </c>
      <c r="BF7" s="523" t="e">
        <f t="shared" si="13"/>
        <v>#N/A</v>
      </c>
      <c r="BG7" s="524" t="str">
        <f t="shared" si="14"/>
        <v/>
      </c>
      <c r="BH7" s="524" t="e">
        <f t="shared" si="15"/>
        <v>#N/A</v>
      </c>
      <c r="BI7" s="525" t="str">
        <f t="shared" si="16"/>
        <v/>
      </c>
      <c r="BJ7" s="526" t="e">
        <f t="shared" si="17"/>
        <v>#N/A</v>
      </c>
      <c r="BK7" s="525" t="str">
        <f t="shared" si="18"/>
        <v/>
      </c>
      <c r="BL7" s="531" t="e">
        <f t="shared" si="19"/>
        <v>#N/A</v>
      </c>
      <c r="BM7" s="525" t="str">
        <f t="shared" si="20"/>
        <v/>
      </c>
      <c r="BN7" s="526" t="e">
        <f t="shared" si="21"/>
        <v>#N/A</v>
      </c>
      <c r="BO7" s="523" t="str">
        <f t="shared" si="22"/>
        <v/>
      </c>
      <c r="BP7" s="523" t="e">
        <f t="shared" si="23"/>
        <v>#N/A</v>
      </c>
      <c r="BQ7" s="523" t="str">
        <f t="shared" si="24"/>
        <v/>
      </c>
      <c r="BR7" s="523" t="e">
        <f t="shared" si="25"/>
        <v>#N/A</v>
      </c>
      <c r="BS7" s="523" t="e">
        <f t="shared" si="25"/>
        <v>#N/A</v>
      </c>
      <c r="BT7" s="523" t="e">
        <f t="shared" si="25"/>
        <v>#N/A</v>
      </c>
      <c r="BU7" s="523" t="e">
        <f t="shared" si="25"/>
        <v>#N/A</v>
      </c>
      <c r="BV7" s="523" t="str">
        <f t="shared" si="26"/>
        <v/>
      </c>
      <c r="BW7" s="523" t="e">
        <f t="shared" si="27"/>
        <v>#N/A</v>
      </c>
      <c r="BX7" s="523" t="e">
        <f t="shared" si="27"/>
        <v>#N/A</v>
      </c>
      <c r="BY7" s="532" t="e">
        <f t="shared" si="27"/>
        <v>#N/A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983</v>
      </c>
      <c r="AK8" s="467"/>
      <c r="AL8" s="529" t="str">
        <f t="shared" si="0"/>
        <v/>
      </c>
      <c r="AM8" s="529"/>
      <c r="AN8" s="528"/>
      <c r="AO8" s="527" t="str">
        <f t="shared" si="1"/>
        <v/>
      </c>
      <c r="AP8" s="528"/>
      <c r="AQ8" s="527" t="str">
        <f t="shared" si="2"/>
        <v/>
      </c>
      <c r="AR8" s="529"/>
      <c r="AS8" s="528"/>
      <c r="AT8" s="523" t="str">
        <f t="shared" si="3"/>
        <v/>
      </c>
      <c r="AU8" s="523" t="e">
        <f t="shared" si="4"/>
        <v>#N/A</v>
      </c>
      <c r="AV8" s="525" t="str">
        <f t="shared" si="5"/>
        <v/>
      </c>
      <c r="AW8" s="526"/>
      <c r="AX8" s="531"/>
      <c r="AY8" s="523" t="str">
        <f t="shared" si="6"/>
        <v/>
      </c>
      <c r="AZ8" s="523" t="e">
        <f t="shared" si="7"/>
        <v>#N/A</v>
      </c>
      <c r="BA8" s="523" t="str">
        <f t="shared" si="8"/>
        <v/>
      </c>
      <c r="BB8" s="523" t="e">
        <f t="shared" si="9"/>
        <v>#N/A</v>
      </c>
      <c r="BC8" s="523" t="str">
        <f t="shared" si="10"/>
        <v/>
      </c>
      <c r="BD8" s="523" t="e">
        <f t="shared" si="11"/>
        <v>#N/A</v>
      </c>
      <c r="BE8" s="523" t="str">
        <f t="shared" si="12"/>
        <v/>
      </c>
      <c r="BF8" s="523" t="e">
        <f t="shared" si="13"/>
        <v>#N/A</v>
      </c>
      <c r="BG8" s="524" t="str">
        <f t="shared" si="14"/>
        <v/>
      </c>
      <c r="BH8" s="524" t="e">
        <f t="shared" si="15"/>
        <v>#N/A</v>
      </c>
      <c r="BI8" s="525" t="str">
        <f t="shared" si="16"/>
        <v/>
      </c>
      <c r="BJ8" s="526" t="e">
        <f t="shared" si="17"/>
        <v>#N/A</v>
      </c>
      <c r="BK8" s="525" t="str">
        <f t="shared" si="18"/>
        <v/>
      </c>
      <c r="BL8" s="531" t="e">
        <f t="shared" si="19"/>
        <v>#N/A</v>
      </c>
      <c r="BM8" s="525" t="str">
        <f t="shared" si="20"/>
        <v/>
      </c>
      <c r="BN8" s="526" t="e">
        <f t="shared" si="21"/>
        <v>#N/A</v>
      </c>
      <c r="BO8" s="523" t="str">
        <f t="shared" si="22"/>
        <v/>
      </c>
      <c r="BP8" s="523" t="e">
        <f t="shared" si="23"/>
        <v>#N/A</v>
      </c>
      <c r="BQ8" s="523" t="str">
        <f t="shared" si="24"/>
        <v/>
      </c>
      <c r="BR8" s="523" t="e">
        <f t="shared" si="25"/>
        <v>#N/A</v>
      </c>
      <c r="BS8" s="523" t="e">
        <f t="shared" si="25"/>
        <v>#N/A</v>
      </c>
      <c r="BT8" s="523" t="e">
        <f t="shared" si="25"/>
        <v>#N/A</v>
      </c>
      <c r="BU8" s="523" t="e">
        <f t="shared" si="25"/>
        <v>#N/A</v>
      </c>
      <c r="BV8" s="523" t="str">
        <f t="shared" si="26"/>
        <v/>
      </c>
      <c r="BW8" s="523" t="e">
        <f t="shared" si="27"/>
        <v>#N/A</v>
      </c>
      <c r="BX8" s="523" t="e">
        <f t="shared" si="27"/>
        <v>#N/A</v>
      </c>
      <c r="BY8" s="532" t="e">
        <f t="shared" si="27"/>
        <v>#N/A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983</v>
      </c>
      <c r="AK9" s="467"/>
      <c r="AL9" s="529" t="str">
        <f t="shared" si="0"/>
        <v/>
      </c>
      <c r="AM9" s="529"/>
      <c r="AN9" s="528"/>
      <c r="AO9" s="527" t="str">
        <f t="shared" si="1"/>
        <v/>
      </c>
      <c r="AP9" s="528"/>
      <c r="AQ9" s="527" t="str">
        <f t="shared" si="2"/>
        <v/>
      </c>
      <c r="AR9" s="529"/>
      <c r="AS9" s="528"/>
      <c r="AT9" s="523" t="str">
        <f t="shared" si="3"/>
        <v/>
      </c>
      <c r="AU9" s="523" t="e">
        <f t="shared" si="4"/>
        <v>#N/A</v>
      </c>
      <c r="AV9" s="525" t="str">
        <f t="shared" si="5"/>
        <v/>
      </c>
      <c r="AW9" s="526"/>
      <c r="AX9" s="531"/>
      <c r="AY9" s="523" t="str">
        <f t="shared" si="6"/>
        <v/>
      </c>
      <c r="AZ9" s="523" t="e">
        <f t="shared" si="7"/>
        <v>#N/A</v>
      </c>
      <c r="BA9" s="523" t="str">
        <f t="shared" si="8"/>
        <v/>
      </c>
      <c r="BB9" s="523" t="e">
        <f t="shared" si="9"/>
        <v>#N/A</v>
      </c>
      <c r="BC9" s="523" t="str">
        <f t="shared" si="10"/>
        <v/>
      </c>
      <c r="BD9" s="523" t="e">
        <f t="shared" si="11"/>
        <v>#N/A</v>
      </c>
      <c r="BE9" s="523" t="str">
        <f t="shared" si="12"/>
        <v/>
      </c>
      <c r="BF9" s="523" t="e">
        <f t="shared" si="13"/>
        <v>#N/A</v>
      </c>
      <c r="BG9" s="524" t="str">
        <f t="shared" si="14"/>
        <v/>
      </c>
      <c r="BH9" s="524" t="e">
        <f t="shared" si="15"/>
        <v>#N/A</v>
      </c>
      <c r="BI9" s="525" t="str">
        <f t="shared" si="16"/>
        <v/>
      </c>
      <c r="BJ9" s="526" t="e">
        <f t="shared" si="17"/>
        <v>#N/A</v>
      </c>
      <c r="BK9" s="525" t="str">
        <f t="shared" si="18"/>
        <v/>
      </c>
      <c r="BL9" s="531" t="e">
        <f t="shared" si="19"/>
        <v>#N/A</v>
      </c>
      <c r="BM9" s="525" t="str">
        <f t="shared" si="20"/>
        <v/>
      </c>
      <c r="BN9" s="526" t="e">
        <f t="shared" si="21"/>
        <v>#N/A</v>
      </c>
      <c r="BO9" s="523" t="str">
        <f t="shared" si="22"/>
        <v/>
      </c>
      <c r="BP9" s="523" t="e">
        <f t="shared" si="23"/>
        <v>#N/A</v>
      </c>
      <c r="BQ9" s="523" t="str">
        <f t="shared" si="24"/>
        <v/>
      </c>
      <c r="BR9" s="523" t="e">
        <f t="shared" si="25"/>
        <v>#N/A</v>
      </c>
      <c r="BS9" s="523" t="e">
        <f t="shared" si="25"/>
        <v>#N/A</v>
      </c>
      <c r="BT9" s="523" t="e">
        <f t="shared" si="25"/>
        <v>#N/A</v>
      </c>
      <c r="BU9" s="523" t="e">
        <f t="shared" si="25"/>
        <v>#N/A</v>
      </c>
      <c r="BV9" s="523" t="str">
        <f t="shared" si="26"/>
        <v/>
      </c>
      <c r="BW9" s="523" t="e">
        <f t="shared" si="27"/>
        <v>#N/A</v>
      </c>
      <c r="BX9" s="523" t="e">
        <f t="shared" si="27"/>
        <v>#N/A</v>
      </c>
      <c r="BY9" s="532" t="e">
        <f t="shared" si="27"/>
        <v>#N/A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983</v>
      </c>
      <c r="AK10" s="467"/>
      <c r="AL10" s="529" t="str">
        <f t="shared" si="0"/>
        <v/>
      </c>
      <c r="AM10" s="529"/>
      <c r="AN10" s="528"/>
      <c r="AO10" s="527" t="str">
        <f t="shared" si="1"/>
        <v/>
      </c>
      <c r="AP10" s="528"/>
      <c r="AQ10" s="527" t="str">
        <f t="shared" si="2"/>
        <v/>
      </c>
      <c r="AR10" s="529"/>
      <c r="AS10" s="528"/>
      <c r="AT10" s="523" t="str">
        <f t="shared" si="3"/>
        <v/>
      </c>
      <c r="AU10" s="523" t="e">
        <f t="shared" si="4"/>
        <v>#N/A</v>
      </c>
      <c r="AV10" s="525" t="str">
        <f t="shared" si="5"/>
        <v/>
      </c>
      <c r="AW10" s="526"/>
      <c r="AX10" s="531"/>
      <c r="AY10" s="523" t="str">
        <f t="shared" si="6"/>
        <v/>
      </c>
      <c r="AZ10" s="523" t="e">
        <f t="shared" si="7"/>
        <v>#N/A</v>
      </c>
      <c r="BA10" s="523" t="str">
        <f t="shared" si="8"/>
        <v/>
      </c>
      <c r="BB10" s="523" t="e">
        <f t="shared" si="9"/>
        <v>#N/A</v>
      </c>
      <c r="BC10" s="523" t="str">
        <f t="shared" si="10"/>
        <v/>
      </c>
      <c r="BD10" s="523" t="e">
        <f t="shared" si="11"/>
        <v>#N/A</v>
      </c>
      <c r="BE10" s="523" t="str">
        <f t="shared" si="12"/>
        <v/>
      </c>
      <c r="BF10" s="523" t="e">
        <f t="shared" si="13"/>
        <v>#N/A</v>
      </c>
      <c r="BG10" s="524" t="str">
        <f t="shared" si="14"/>
        <v/>
      </c>
      <c r="BH10" s="524" t="e">
        <f t="shared" si="15"/>
        <v>#N/A</v>
      </c>
      <c r="BI10" s="525" t="str">
        <f t="shared" si="16"/>
        <v/>
      </c>
      <c r="BJ10" s="526" t="e">
        <f t="shared" si="17"/>
        <v>#N/A</v>
      </c>
      <c r="BK10" s="525" t="str">
        <f t="shared" si="18"/>
        <v/>
      </c>
      <c r="BL10" s="531" t="e">
        <f t="shared" si="19"/>
        <v>#N/A</v>
      </c>
      <c r="BM10" s="525" t="str">
        <f t="shared" si="20"/>
        <v/>
      </c>
      <c r="BN10" s="526" t="e">
        <f t="shared" si="21"/>
        <v>#N/A</v>
      </c>
      <c r="BO10" s="523" t="str">
        <f t="shared" si="22"/>
        <v/>
      </c>
      <c r="BP10" s="523" t="e">
        <f t="shared" si="23"/>
        <v>#N/A</v>
      </c>
      <c r="BQ10" s="523" t="str">
        <f t="shared" si="24"/>
        <v/>
      </c>
      <c r="BR10" s="523" t="e">
        <f t="shared" si="25"/>
        <v>#N/A</v>
      </c>
      <c r="BS10" s="523" t="e">
        <f t="shared" si="25"/>
        <v>#N/A</v>
      </c>
      <c r="BT10" s="523" t="e">
        <f t="shared" si="25"/>
        <v>#N/A</v>
      </c>
      <c r="BU10" s="523" t="e">
        <f t="shared" si="25"/>
        <v>#N/A</v>
      </c>
      <c r="BV10" s="523" t="str">
        <f t="shared" si="26"/>
        <v/>
      </c>
      <c r="BW10" s="523" t="e">
        <f t="shared" si="27"/>
        <v>#N/A</v>
      </c>
      <c r="BX10" s="523" t="e">
        <f t="shared" si="27"/>
        <v>#N/A</v>
      </c>
      <c r="BY10" s="532" t="e">
        <f t="shared" si="27"/>
        <v>#N/A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44348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44377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Tue</v>
      </c>
      <c r="AM14" s="143" t="str">
        <f t="shared" ref="AM14:BP14" ca="1" si="42">TEXT(AM15,"DDD")</f>
        <v>Wed</v>
      </c>
      <c r="AN14" s="143" t="str">
        <f t="shared" ca="1" si="42"/>
        <v>Thu</v>
      </c>
      <c r="AO14" s="143" t="str">
        <f t="shared" ca="1" si="42"/>
        <v>Fri</v>
      </c>
      <c r="AP14" s="143" t="str">
        <f t="shared" ca="1" si="42"/>
        <v>Sat</v>
      </c>
      <c r="AQ14" s="143" t="str">
        <f t="shared" ca="1" si="42"/>
        <v>Sun</v>
      </c>
      <c r="AR14" s="143" t="str">
        <f t="shared" ca="1" si="42"/>
        <v>Mon</v>
      </c>
      <c r="AS14" s="143" t="str">
        <f t="shared" ca="1" si="42"/>
        <v>Tue</v>
      </c>
      <c r="AT14" s="143" t="str">
        <f t="shared" ca="1" si="42"/>
        <v>Wed</v>
      </c>
      <c r="AU14" s="143" t="str">
        <f t="shared" ca="1" si="42"/>
        <v>Thu</v>
      </c>
      <c r="AV14" s="143" t="str">
        <f t="shared" ca="1" si="42"/>
        <v>Fri</v>
      </c>
      <c r="AW14" s="143" t="str">
        <f t="shared" ca="1" si="42"/>
        <v>Sat</v>
      </c>
      <c r="AX14" s="143" t="str">
        <f t="shared" ca="1" si="42"/>
        <v>Sun</v>
      </c>
      <c r="AY14" s="143" t="str">
        <f t="shared" ca="1" si="42"/>
        <v>Mon</v>
      </c>
      <c r="AZ14" s="143" t="str">
        <f t="shared" ca="1" si="42"/>
        <v>Tue</v>
      </c>
      <c r="BA14" s="143" t="str">
        <f t="shared" ca="1" si="42"/>
        <v>Wed</v>
      </c>
      <c r="BB14" s="143" t="str">
        <f t="shared" ca="1" si="42"/>
        <v>Thu</v>
      </c>
      <c r="BC14" s="143" t="str">
        <f t="shared" ca="1" si="42"/>
        <v>Fri</v>
      </c>
      <c r="BD14" s="143" t="str">
        <f t="shared" ca="1" si="42"/>
        <v>Sat</v>
      </c>
      <c r="BE14" s="143" t="str">
        <f t="shared" ca="1" si="42"/>
        <v>Sun</v>
      </c>
      <c r="BF14" s="143" t="str">
        <f t="shared" ca="1" si="42"/>
        <v>Mon</v>
      </c>
      <c r="BG14" s="143" t="str">
        <f t="shared" ca="1" si="42"/>
        <v>Tue</v>
      </c>
      <c r="BH14" s="143" t="str">
        <f t="shared" ca="1" si="42"/>
        <v>Wed</v>
      </c>
      <c r="BI14" s="143" t="str">
        <f t="shared" ca="1" si="42"/>
        <v>Thu</v>
      </c>
      <c r="BJ14" s="143" t="str">
        <f t="shared" ca="1" si="42"/>
        <v>Fri</v>
      </c>
      <c r="BK14" s="143" t="str">
        <f t="shared" ca="1" si="42"/>
        <v>Sat</v>
      </c>
      <c r="BL14" s="143" t="str">
        <f t="shared" ca="1" si="42"/>
        <v>Sun</v>
      </c>
      <c r="BM14" s="143" t="str">
        <f t="shared" ca="1" si="42"/>
        <v>Mon</v>
      </c>
      <c r="BN14" s="143" t="str">
        <f t="shared" ca="1" si="42"/>
        <v>Tue</v>
      </c>
      <c r="BO14" s="143" t="str">
        <f t="shared" ca="1" si="42"/>
        <v>Wed</v>
      </c>
      <c r="BP14" s="143" t="str">
        <f t="shared" ca="1" si="42"/>
        <v/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44348</v>
      </c>
      <c r="AM15" s="145">
        <f ca="1">IF(AL15&lt;$BK$13,AL15+1,"")</f>
        <v>44349</v>
      </c>
      <c r="AN15" s="145">
        <f t="shared" ref="AN15:BP15" ca="1" si="46">IF(AM15&lt;$BK$13,AM15+1,"")</f>
        <v>44350</v>
      </c>
      <c r="AO15" s="145">
        <f t="shared" ca="1" si="46"/>
        <v>44351</v>
      </c>
      <c r="AP15" s="145">
        <f t="shared" ca="1" si="46"/>
        <v>44352</v>
      </c>
      <c r="AQ15" s="145">
        <f t="shared" ca="1" si="46"/>
        <v>44353</v>
      </c>
      <c r="AR15" s="145">
        <f t="shared" ca="1" si="46"/>
        <v>44354</v>
      </c>
      <c r="AS15" s="145">
        <f t="shared" ca="1" si="46"/>
        <v>44355</v>
      </c>
      <c r="AT15" s="145">
        <f t="shared" ca="1" si="46"/>
        <v>44356</v>
      </c>
      <c r="AU15" s="145">
        <f t="shared" ca="1" si="46"/>
        <v>44357</v>
      </c>
      <c r="AV15" s="145">
        <f t="shared" ca="1" si="46"/>
        <v>44358</v>
      </c>
      <c r="AW15" s="145">
        <f t="shared" ca="1" si="46"/>
        <v>44359</v>
      </c>
      <c r="AX15" s="145">
        <f t="shared" ca="1" si="46"/>
        <v>44360</v>
      </c>
      <c r="AY15" s="145">
        <f t="shared" ca="1" si="46"/>
        <v>44361</v>
      </c>
      <c r="AZ15" s="145">
        <f t="shared" ca="1" si="46"/>
        <v>44362</v>
      </c>
      <c r="BA15" s="145">
        <f t="shared" ca="1" si="46"/>
        <v>44363</v>
      </c>
      <c r="BB15" s="145">
        <f t="shared" ca="1" si="46"/>
        <v>44364</v>
      </c>
      <c r="BC15" s="145">
        <f t="shared" ca="1" si="46"/>
        <v>44365</v>
      </c>
      <c r="BD15" s="145">
        <f t="shared" ca="1" si="46"/>
        <v>44366</v>
      </c>
      <c r="BE15" s="145">
        <f t="shared" ca="1" si="46"/>
        <v>44367</v>
      </c>
      <c r="BF15" s="145">
        <f t="shared" ca="1" si="46"/>
        <v>44368</v>
      </c>
      <c r="BG15" s="145">
        <f t="shared" ca="1" si="46"/>
        <v>44369</v>
      </c>
      <c r="BH15" s="145">
        <f t="shared" ca="1" si="46"/>
        <v>44370</v>
      </c>
      <c r="BI15" s="145">
        <f t="shared" ca="1" si="46"/>
        <v>44371</v>
      </c>
      <c r="BJ15" s="145">
        <f t="shared" ca="1" si="46"/>
        <v>44372</v>
      </c>
      <c r="BK15" s="145">
        <f t="shared" ca="1" si="46"/>
        <v>44373</v>
      </c>
      <c r="BL15" s="145">
        <f t="shared" ca="1" si="46"/>
        <v>44374</v>
      </c>
      <c r="BM15" s="145">
        <f t="shared" ca="1" si="46"/>
        <v>44375</v>
      </c>
      <c r="BN15" s="145">
        <f t="shared" ca="1" si="46"/>
        <v>44376</v>
      </c>
      <c r="BO15" s="145">
        <f t="shared" ca="1" si="46"/>
        <v>44377</v>
      </c>
      <c r="BP15" s="145" t="str">
        <f t="shared" ca="1" si="46"/>
        <v/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 t="s">
        <v>885</v>
      </c>
      <c r="AN16" s="196" t="s">
        <v>885</v>
      </c>
      <c r="AO16" s="196" t="s">
        <v>81</v>
      </c>
      <c r="AP16" s="196"/>
      <c r="AQ16" s="196"/>
      <c r="AR16" s="196"/>
      <c r="AS16" s="196" t="s">
        <v>885</v>
      </c>
      <c r="AT16" s="196" t="s">
        <v>885</v>
      </c>
      <c r="AU16" s="196" t="s">
        <v>885</v>
      </c>
      <c r="AV16" s="196" t="s">
        <v>885</v>
      </c>
      <c r="AW16" s="196" t="s">
        <v>885</v>
      </c>
      <c r="AX16" s="196"/>
      <c r="AY16" s="196"/>
      <c r="AZ16" s="196" t="s">
        <v>885</v>
      </c>
      <c r="BA16" s="196" t="s">
        <v>885</v>
      </c>
      <c r="BB16" s="196" t="s">
        <v>885</v>
      </c>
      <c r="BC16" s="196" t="s">
        <v>885</v>
      </c>
      <c r="BD16" s="196" t="s">
        <v>885</v>
      </c>
      <c r="BE16" s="196"/>
      <c r="BF16" s="196"/>
      <c r="BG16" s="196" t="s">
        <v>81</v>
      </c>
      <c r="BH16" s="196" t="s">
        <v>885</v>
      </c>
      <c r="BI16" s="196" t="s">
        <v>885</v>
      </c>
      <c r="BJ16" s="196" t="s">
        <v>885</v>
      </c>
      <c r="BK16" s="196" t="s">
        <v>885</v>
      </c>
      <c r="BL16" s="196"/>
      <c r="BM16" s="196"/>
      <c r="BN16" s="196" t="s">
        <v>885</v>
      </c>
      <c r="BO16" s="196" t="s">
        <v>885</v>
      </c>
      <c r="BP16" s="196" t="s">
        <v>885</v>
      </c>
      <c r="BQ16" s="151">
        <f>COUNTIF(AL16:BP16,"CL")</f>
        <v>2</v>
      </c>
      <c r="BR16" s="151">
        <f>COUNTIF(AL16:BP16,"ML")</f>
        <v>0</v>
      </c>
      <c r="BS16" s="151">
        <f>COUNTIF(AL16:BP16,"PL")</f>
        <v>0</v>
      </c>
      <c r="BT16" s="151">
        <f>MAY!BW16</f>
        <v>96</v>
      </c>
      <c r="BU16" s="151">
        <f>MAY!BX16</f>
        <v>0</v>
      </c>
      <c r="BV16" s="151">
        <f>MAY!BY16</f>
        <v>0</v>
      </c>
      <c r="BW16" s="152">
        <f>BT16+BQ16</f>
        <v>98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SHYAM</v>
      </c>
      <c r="AK17" s="492"/>
      <c r="AL17" s="196" t="s">
        <v>885</v>
      </c>
      <c r="AM17" s="196" t="s">
        <v>885</v>
      </c>
      <c r="AN17" s="196" t="s">
        <v>885</v>
      </c>
      <c r="AO17" s="196" t="s">
        <v>885</v>
      </c>
      <c r="AP17" s="196"/>
      <c r="AQ17" s="196"/>
      <c r="AR17" s="196"/>
      <c r="AS17" s="196" t="s">
        <v>885</v>
      </c>
      <c r="AT17" s="196" t="s">
        <v>885</v>
      </c>
      <c r="AU17" s="196" t="s">
        <v>885</v>
      </c>
      <c r="AV17" s="196" t="s">
        <v>885</v>
      </c>
      <c r="AW17" s="196" t="s">
        <v>885</v>
      </c>
      <c r="AX17" s="196"/>
      <c r="AY17" s="196"/>
      <c r="AZ17" s="196" t="s">
        <v>885</v>
      </c>
      <c r="BA17" s="196" t="s">
        <v>885</v>
      </c>
      <c r="BB17" s="196" t="s">
        <v>885</v>
      </c>
      <c r="BC17" s="196" t="s">
        <v>885</v>
      </c>
      <c r="BD17" s="196" t="s">
        <v>885</v>
      </c>
      <c r="BE17" s="196"/>
      <c r="BF17" s="196"/>
      <c r="BG17" s="196" t="s">
        <v>885</v>
      </c>
      <c r="BH17" s="196" t="s">
        <v>885</v>
      </c>
      <c r="BI17" s="196" t="s">
        <v>885</v>
      </c>
      <c r="BJ17" s="196" t="s">
        <v>885</v>
      </c>
      <c r="BK17" s="196" t="s">
        <v>885</v>
      </c>
      <c r="BL17" s="196"/>
      <c r="BM17" s="196"/>
      <c r="BN17" s="196" t="s">
        <v>885</v>
      </c>
      <c r="BO17" s="196" t="s">
        <v>81</v>
      </c>
      <c r="BP17" s="196" t="s">
        <v>885</v>
      </c>
      <c r="BQ17" s="151">
        <f t="shared" ref="BQ17:BQ24" si="53">COUNTIF(AL17:BP17,"CL")</f>
        <v>1</v>
      </c>
      <c r="BR17" s="151">
        <f t="shared" ref="BR17:BR24" si="54">COUNTIF(AL17:BP17,"ML")</f>
        <v>0</v>
      </c>
      <c r="BS17" s="151">
        <f t="shared" ref="BS17:BS24" si="55">COUNTIF(AL17:BP17,"PL")</f>
        <v>0</v>
      </c>
      <c r="BT17" s="151">
        <f>MAY!BW17</f>
        <v>19</v>
      </c>
      <c r="BU17" s="151">
        <f>MAY!BX17</f>
        <v>2</v>
      </c>
      <c r="BV17" s="151">
        <f>MAY!BY17</f>
        <v>0</v>
      </c>
      <c r="BW17" s="152">
        <f t="shared" ref="BW17:BY24" si="56">BT17+BQ17</f>
        <v>20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SHYAM</v>
      </c>
      <c r="AK18" s="492"/>
      <c r="AL18" s="196" t="s">
        <v>81</v>
      </c>
      <c r="AM18" s="196" t="s">
        <v>885</v>
      </c>
      <c r="AN18" s="196" t="s">
        <v>885</v>
      </c>
      <c r="AO18" s="196" t="s">
        <v>83</v>
      </c>
      <c r="AP18" s="196" t="s">
        <v>81</v>
      </c>
      <c r="AQ18" s="196"/>
      <c r="AR18" s="196" t="s">
        <v>81</v>
      </c>
      <c r="AS18" s="196" t="s">
        <v>885</v>
      </c>
      <c r="AT18" s="196" t="s">
        <v>885</v>
      </c>
      <c r="AU18" s="196" t="s">
        <v>885</v>
      </c>
      <c r="AV18" s="196" t="s">
        <v>885</v>
      </c>
      <c r="AW18" s="196" t="s">
        <v>885</v>
      </c>
      <c r="AX18" s="196"/>
      <c r="AY18" s="196" t="s">
        <v>81</v>
      </c>
      <c r="AZ18" s="196" t="s">
        <v>885</v>
      </c>
      <c r="BA18" s="196" t="s">
        <v>885</v>
      </c>
      <c r="BB18" s="196" t="s">
        <v>885</v>
      </c>
      <c r="BC18" s="196" t="s">
        <v>885</v>
      </c>
      <c r="BD18" s="196" t="s">
        <v>885</v>
      </c>
      <c r="BE18" s="196"/>
      <c r="BF18" s="196"/>
      <c r="BG18" s="196" t="s">
        <v>82</v>
      </c>
      <c r="BH18" s="196" t="s">
        <v>82</v>
      </c>
      <c r="BI18" s="196" t="s">
        <v>82</v>
      </c>
      <c r="BJ18" s="196" t="s">
        <v>885</v>
      </c>
      <c r="BK18" s="196" t="s">
        <v>885</v>
      </c>
      <c r="BL18" s="196"/>
      <c r="BM18" s="196"/>
      <c r="BN18" s="196" t="s">
        <v>885</v>
      </c>
      <c r="BO18" s="196" t="s">
        <v>885</v>
      </c>
      <c r="BP18" s="196" t="s">
        <v>885</v>
      </c>
      <c r="BQ18" s="151">
        <f t="shared" si="53"/>
        <v>4</v>
      </c>
      <c r="BR18" s="151">
        <f t="shared" si="54"/>
        <v>3</v>
      </c>
      <c r="BS18" s="151">
        <f t="shared" si="55"/>
        <v>1</v>
      </c>
      <c r="BT18" s="151">
        <f>MAY!BW18</f>
        <v>11</v>
      </c>
      <c r="BU18" s="151">
        <f>MAY!BX18</f>
        <v>31</v>
      </c>
      <c r="BV18" s="151">
        <f>MAY!BY18</f>
        <v>9</v>
      </c>
      <c r="BW18" s="152">
        <f t="shared" si="56"/>
        <v>15</v>
      </c>
      <c r="BX18" s="152">
        <f t="shared" si="56"/>
        <v>34</v>
      </c>
      <c r="BY18" s="153">
        <f t="shared" si="56"/>
        <v>10</v>
      </c>
    </row>
    <row r="19" spans="1:84" x14ac:dyDescent="0.25">
      <c r="A19" s="162" t="s">
        <v>58</v>
      </c>
      <c r="B19" s="606"/>
      <c r="C19" s="607"/>
      <c r="D19" s="607"/>
      <c r="E19" s="608"/>
      <c r="F19" s="495" t="s">
        <v>48</v>
      </c>
      <c r="G19" s="496"/>
      <c r="H19" s="497"/>
      <c r="I19" s="235"/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GURUCHARAN SINGH</v>
      </c>
      <c r="AK19" s="492"/>
      <c r="AL19" s="196" t="s">
        <v>885</v>
      </c>
      <c r="AM19" s="196" t="s">
        <v>885</v>
      </c>
      <c r="AN19" s="196" t="s">
        <v>82</v>
      </c>
      <c r="AO19" s="196" t="s">
        <v>885</v>
      </c>
      <c r="AP19" s="196"/>
      <c r="AQ19" s="196"/>
      <c r="AR19" s="196"/>
      <c r="AS19" s="196" t="s">
        <v>885</v>
      </c>
      <c r="AT19" s="196" t="s">
        <v>885</v>
      </c>
      <c r="AU19" s="196" t="s">
        <v>885</v>
      </c>
      <c r="AV19" s="196" t="s">
        <v>885</v>
      </c>
      <c r="AW19" s="196" t="s">
        <v>885</v>
      </c>
      <c r="AX19" s="196"/>
      <c r="AY19" s="196"/>
      <c r="AZ19" s="196" t="s">
        <v>885</v>
      </c>
      <c r="BA19" s="196" t="s">
        <v>885</v>
      </c>
      <c r="BB19" s="196" t="s">
        <v>885</v>
      </c>
      <c r="BC19" s="196" t="s">
        <v>885</v>
      </c>
      <c r="BD19" s="196" t="s">
        <v>885</v>
      </c>
      <c r="BE19" s="196"/>
      <c r="BF19" s="196"/>
      <c r="BG19" s="196" t="s">
        <v>885</v>
      </c>
      <c r="BH19" s="196" t="s">
        <v>885</v>
      </c>
      <c r="BI19" s="196" t="s">
        <v>885</v>
      </c>
      <c r="BJ19" s="196" t="s">
        <v>885</v>
      </c>
      <c r="BK19" s="196" t="s">
        <v>885</v>
      </c>
      <c r="BL19" s="196"/>
      <c r="BM19" s="196"/>
      <c r="BN19" s="196" t="s">
        <v>885</v>
      </c>
      <c r="BO19" s="196" t="s">
        <v>885</v>
      </c>
      <c r="BP19" s="196" t="s">
        <v>885</v>
      </c>
      <c r="BQ19" s="151">
        <f t="shared" si="53"/>
        <v>0</v>
      </c>
      <c r="BR19" s="151">
        <f t="shared" si="54"/>
        <v>1</v>
      </c>
      <c r="BS19" s="151">
        <f t="shared" si="55"/>
        <v>0</v>
      </c>
      <c r="BT19" s="151">
        <f>MAY!BW19</f>
        <v>1</v>
      </c>
      <c r="BU19" s="151">
        <f>MAY!BX19</f>
        <v>10</v>
      </c>
      <c r="BV19" s="151">
        <f>MAY!BY19</f>
        <v>0</v>
      </c>
      <c r="BW19" s="152">
        <f t="shared" si="56"/>
        <v>1</v>
      </c>
      <c r="BX19" s="152">
        <f t="shared" si="56"/>
        <v>11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GURUCHARAN SINGH</v>
      </c>
      <c r="AK20" s="492"/>
      <c r="AL20" s="196" t="s">
        <v>885</v>
      </c>
      <c r="AM20" s="196" t="s">
        <v>885</v>
      </c>
      <c r="AN20" s="196" t="s">
        <v>885</v>
      </c>
      <c r="AO20" s="196" t="s">
        <v>885</v>
      </c>
      <c r="AP20" s="196"/>
      <c r="AQ20" s="196"/>
      <c r="AR20" s="196"/>
      <c r="AS20" s="196" t="s">
        <v>885</v>
      </c>
      <c r="AT20" s="196" t="s">
        <v>885</v>
      </c>
      <c r="AU20" s="196" t="s">
        <v>885</v>
      </c>
      <c r="AV20" s="196" t="s">
        <v>885</v>
      </c>
      <c r="AW20" s="196" t="s">
        <v>885</v>
      </c>
      <c r="AX20" s="196"/>
      <c r="AY20" s="196"/>
      <c r="AZ20" s="196" t="s">
        <v>885</v>
      </c>
      <c r="BA20" s="196" t="s">
        <v>885</v>
      </c>
      <c r="BB20" s="196" t="s">
        <v>885</v>
      </c>
      <c r="BC20" s="196" t="s">
        <v>885</v>
      </c>
      <c r="BD20" s="196" t="s">
        <v>885</v>
      </c>
      <c r="BE20" s="196"/>
      <c r="BF20" s="196"/>
      <c r="BG20" s="196" t="s">
        <v>885</v>
      </c>
      <c r="BH20" s="196" t="s">
        <v>885</v>
      </c>
      <c r="BI20" s="196" t="s">
        <v>885</v>
      </c>
      <c r="BJ20" s="196" t="s">
        <v>885</v>
      </c>
      <c r="BK20" s="196" t="s">
        <v>885</v>
      </c>
      <c r="BL20" s="196"/>
      <c r="BM20" s="196"/>
      <c r="BN20" s="196" t="s">
        <v>885</v>
      </c>
      <c r="BO20" s="196" t="s">
        <v>885</v>
      </c>
      <c r="BP20" s="196" t="s">
        <v>885</v>
      </c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MAY!BW20</f>
        <v>0</v>
      </c>
      <c r="BU20" s="151">
        <f>MAY!BX20</f>
        <v>0</v>
      </c>
      <c r="BV20" s="151">
        <f>MAY!BY20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GURUCHARAN SINGH</v>
      </c>
      <c r="AK21" s="492"/>
      <c r="AL21" s="196" t="s">
        <v>885</v>
      </c>
      <c r="AM21" s="196" t="s">
        <v>885</v>
      </c>
      <c r="AN21" s="196" t="s">
        <v>885</v>
      </c>
      <c r="AO21" s="196" t="s">
        <v>885</v>
      </c>
      <c r="AP21" s="196"/>
      <c r="AQ21" s="196"/>
      <c r="AR21" s="196"/>
      <c r="AS21" s="196" t="s">
        <v>885</v>
      </c>
      <c r="AT21" s="196" t="s">
        <v>885</v>
      </c>
      <c r="AU21" s="196" t="s">
        <v>885</v>
      </c>
      <c r="AV21" s="196" t="s">
        <v>885</v>
      </c>
      <c r="AW21" s="196" t="s">
        <v>885</v>
      </c>
      <c r="AX21" s="196"/>
      <c r="AY21" s="196"/>
      <c r="AZ21" s="196" t="s">
        <v>885</v>
      </c>
      <c r="BA21" s="196" t="s">
        <v>885</v>
      </c>
      <c r="BB21" s="196" t="s">
        <v>885</v>
      </c>
      <c r="BC21" s="196" t="s">
        <v>885</v>
      </c>
      <c r="BD21" s="196" t="s">
        <v>885</v>
      </c>
      <c r="BE21" s="196"/>
      <c r="BF21" s="196"/>
      <c r="BG21" s="196" t="s">
        <v>885</v>
      </c>
      <c r="BH21" s="196" t="s">
        <v>885</v>
      </c>
      <c r="BI21" s="196" t="s">
        <v>885</v>
      </c>
      <c r="BJ21" s="196" t="s">
        <v>885</v>
      </c>
      <c r="BK21" s="196" t="s">
        <v>885</v>
      </c>
      <c r="BL21" s="196"/>
      <c r="BM21" s="196"/>
      <c r="BN21" s="196" t="s">
        <v>885</v>
      </c>
      <c r="BO21" s="196" t="s">
        <v>885</v>
      </c>
      <c r="BP21" s="196" t="s">
        <v>885</v>
      </c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MAY!BW21</f>
        <v>0</v>
      </c>
      <c r="BU21" s="151">
        <f>MAY!BX21</f>
        <v>0</v>
      </c>
      <c r="BV21" s="151">
        <f>MAY!BY21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GURUCHARAN SINGH</v>
      </c>
      <c r="AK22" s="492"/>
      <c r="AL22" s="196" t="s">
        <v>885</v>
      </c>
      <c r="AM22" s="196" t="s">
        <v>885</v>
      </c>
      <c r="AN22" s="196" t="s">
        <v>885</v>
      </c>
      <c r="AO22" s="196" t="s">
        <v>885</v>
      </c>
      <c r="AP22" s="196"/>
      <c r="AQ22" s="196"/>
      <c r="AR22" s="196"/>
      <c r="AS22" s="196" t="s">
        <v>885</v>
      </c>
      <c r="AT22" s="196" t="s">
        <v>885</v>
      </c>
      <c r="AU22" s="196" t="s">
        <v>885</v>
      </c>
      <c r="AV22" s="196" t="s">
        <v>885</v>
      </c>
      <c r="AW22" s="196" t="s">
        <v>885</v>
      </c>
      <c r="AX22" s="196"/>
      <c r="AY22" s="196"/>
      <c r="AZ22" s="196" t="s">
        <v>885</v>
      </c>
      <c r="BA22" s="196" t="s">
        <v>885</v>
      </c>
      <c r="BB22" s="196" t="s">
        <v>885</v>
      </c>
      <c r="BC22" s="196" t="s">
        <v>885</v>
      </c>
      <c r="BD22" s="196" t="s">
        <v>885</v>
      </c>
      <c r="BE22" s="196"/>
      <c r="BF22" s="196"/>
      <c r="BG22" s="196" t="s">
        <v>885</v>
      </c>
      <c r="BH22" s="196" t="s">
        <v>885</v>
      </c>
      <c r="BI22" s="196" t="s">
        <v>885</v>
      </c>
      <c r="BJ22" s="196" t="s">
        <v>885</v>
      </c>
      <c r="BK22" s="196" t="s">
        <v>885</v>
      </c>
      <c r="BL22" s="196"/>
      <c r="BM22" s="196"/>
      <c r="BN22" s="196" t="s">
        <v>885</v>
      </c>
      <c r="BO22" s="196" t="s">
        <v>885</v>
      </c>
      <c r="BP22" s="196" t="s">
        <v>885</v>
      </c>
      <c r="BQ22" s="151">
        <f t="shared" si="53"/>
        <v>0</v>
      </c>
      <c r="BR22" s="151">
        <f t="shared" si="54"/>
        <v>0</v>
      </c>
      <c r="BS22" s="151">
        <f t="shared" si="55"/>
        <v>0</v>
      </c>
      <c r="BT22" s="151">
        <f>MAY!BW22</f>
        <v>1</v>
      </c>
      <c r="BU22" s="151">
        <f>MAY!BX22</f>
        <v>0</v>
      </c>
      <c r="BV22" s="151">
        <f>MAY!BY22</f>
        <v>10</v>
      </c>
      <c r="BW22" s="152">
        <f t="shared" si="56"/>
        <v>1</v>
      </c>
      <c r="BX22" s="152">
        <f t="shared" si="56"/>
        <v>0</v>
      </c>
      <c r="BY22" s="153">
        <f t="shared" si="56"/>
        <v>10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 t="s">
        <v>885</v>
      </c>
      <c r="AM23" s="196" t="s">
        <v>885</v>
      </c>
      <c r="AN23" s="196" t="s">
        <v>885</v>
      </c>
      <c r="AO23" s="196" t="s">
        <v>885</v>
      </c>
      <c r="AP23" s="196"/>
      <c r="AQ23" s="196"/>
      <c r="AR23" s="196"/>
      <c r="AS23" s="196" t="s">
        <v>885</v>
      </c>
      <c r="AT23" s="196" t="s">
        <v>885</v>
      </c>
      <c r="AU23" s="196" t="s">
        <v>885</v>
      </c>
      <c r="AV23" s="196" t="s">
        <v>885</v>
      </c>
      <c r="AW23" s="196" t="s">
        <v>885</v>
      </c>
      <c r="AX23" s="196"/>
      <c r="AY23" s="196"/>
      <c r="AZ23" s="196" t="s">
        <v>885</v>
      </c>
      <c r="BA23" s="196" t="s">
        <v>885</v>
      </c>
      <c r="BB23" s="196" t="s">
        <v>885</v>
      </c>
      <c r="BC23" s="196" t="s">
        <v>885</v>
      </c>
      <c r="BD23" s="196" t="s">
        <v>885</v>
      </c>
      <c r="BE23" s="196"/>
      <c r="BF23" s="196"/>
      <c r="BG23" s="196" t="s">
        <v>885</v>
      </c>
      <c r="BH23" s="196" t="s">
        <v>885</v>
      </c>
      <c r="BI23" s="196" t="s">
        <v>885</v>
      </c>
      <c r="BJ23" s="196" t="s">
        <v>885</v>
      </c>
      <c r="BK23" s="196" t="s">
        <v>885</v>
      </c>
      <c r="BL23" s="196"/>
      <c r="BM23" s="196"/>
      <c r="BN23" s="196" t="s">
        <v>885</v>
      </c>
      <c r="BO23" s="196" t="s">
        <v>885</v>
      </c>
      <c r="BP23" s="196" t="s">
        <v>885</v>
      </c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MAY!BW23</f>
        <v>0</v>
      </c>
      <c r="BU23" s="151">
        <f>MAY!BX23</f>
        <v>0</v>
      </c>
      <c r="BV23" s="151">
        <f>MAY!BY23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MAY!B28</f>
        <v>12000</v>
      </c>
      <c r="C24" s="528"/>
      <c r="D24" s="527">
        <f>MAY!D28</f>
        <v>989</v>
      </c>
      <c r="E24" s="528"/>
      <c r="F24" s="527">
        <f>MAY!F28</f>
        <v>100</v>
      </c>
      <c r="G24" s="528"/>
      <c r="H24" s="132">
        <f>MAY!H28</f>
        <v>1000</v>
      </c>
      <c r="I24" s="527">
        <f>MAY!I28</f>
        <v>6500</v>
      </c>
      <c r="J24" s="528"/>
      <c r="K24" s="527">
        <f>MAY!K28</f>
        <v>1000</v>
      </c>
      <c r="L24" s="528"/>
      <c r="M24" s="527">
        <f>MAY!M28</f>
        <v>-20000</v>
      </c>
      <c r="N24" s="528"/>
      <c r="O24" s="132">
        <f>MAY!O28</f>
        <v>700</v>
      </c>
      <c r="P24" s="132">
        <f>MAY!P28</f>
        <v>6000</v>
      </c>
      <c r="Q24" s="132">
        <f>MAY!Q28</f>
        <v>-2470</v>
      </c>
      <c r="R24" s="523">
        <f>MAY!R28</f>
        <v>6500</v>
      </c>
      <c r="S24" s="523"/>
      <c r="T24" s="523">
        <f>MAY!T28</f>
        <v>6500</v>
      </c>
      <c r="U24" s="523"/>
      <c r="V24" s="577">
        <f>B24+D24+F24+H24+I24+K24+M24+O24+P24+Q24+R24+T24</f>
        <v>18819</v>
      </c>
      <c r="W24" s="578"/>
      <c r="X24" s="579"/>
      <c r="Y24" s="527">
        <f>MAY!Y28</f>
        <v>-100</v>
      </c>
      <c r="Z24" s="528"/>
      <c r="AA24" s="527">
        <f>MAY!AA28</f>
        <v>1000</v>
      </c>
      <c r="AB24" s="528"/>
      <c r="AC24" s="527">
        <f>MAY!AC28</f>
        <v>8700</v>
      </c>
      <c r="AD24" s="528"/>
      <c r="AE24" s="527">
        <f>MAY!AE28</f>
        <v>1611</v>
      </c>
      <c r="AF24" s="528"/>
      <c r="AG24" s="527">
        <f>MAY!AG28</f>
        <v>38000</v>
      </c>
      <c r="AH24" s="528"/>
      <c r="AI24" s="150">
        <v>9</v>
      </c>
      <c r="AJ24" s="491" t="str">
        <f t="shared" si="52"/>
        <v>GURUCHARAN SINGH</v>
      </c>
      <c r="AK24" s="492"/>
      <c r="AL24" s="196" t="s">
        <v>885</v>
      </c>
      <c r="AM24" s="196" t="s">
        <v>885</v>
      </c>
      <c r="AN24" s="196" t="s">
        <v>885</v>
      </c>
      <c r="AO24" s="196" t="s">
        <v>885</v>
      </c>
      <c r="AP24" s="196"/>
      <c r="AQ24" s="196"/>
      <c r="AR24" s="196"/>
      <c r="AS24" s="196" t="s">
        <v>885</v>
      </c>
      <c r="AT24" s="196" t="s">
        <v>885</v>
      </c>
      <c r="AU24" s="196" t="s">
        <v>885</v>
      </c>
      <c r="AV24" s="196" t="s">
        <v>885</v>
      </c>
      <c r="AW24" s="196" t="s">
        <v>885</v>
      </c>
      <c r="AX24" s="196"/>
      <c r="AY24" s="196"/>
      <c r="AZ24" s="196" t="s">
        <v>885</v>
      </c>
      <c r="BA24" s="196" t="s">
        <v>885</v>
      </c>
      <c r="BB24" s="196" t="s">
        <v>885</v>
      </c>
      <c r="BC24" s="196" t="s">
        <v>885</v>
      </c>
      <c r="BD24" s="196" t="s">
        <v>885</v>
      </c>
      <c r="BE24" s="196"/>
      <c r="BF24" s="196"/>
      <c r="BG24" s="196" t="s">
        <v>885</v>
      </c>
      <c r="BH24" s="196" t="s">
        <v>885</v>
      </c>
      <c r="BI24" s="196" t="s">
        <v>885</v>
      </c>
      <c r="BJ24" s="196" t="s">
        <v>885</v>
      </c>
      <c r="BK24" s="196" t="s">
        <v>885</v>
      </c>
      <c r="BL24" s="196"/>
      <c r="BM24" s="196"/>
      <c r="BN24" s="196" t="s">
        <v>885</v>
      </c>
      <c r="BO24" s="196" t="s">
        <v>885</v>
      </c>
      <c r="BP24" s="196" t="s">
        <v>885</v>
      </c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MAY!BW24</f>
        <v>0</v>
      </c>
      <c r="BU24" s="151">
        <f>MAY!BX24</f>
        <v>0</v>
      </c>
      <c r="BV24" s="151">
        <f>MAY!BY24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14000</v>
      </c>
      <c r="C26" s="579"/>
      <c r="D26" s="577">
        <f t="shared" ref="D26:N26" si="58">D24+D25</f>
        <v>1989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7500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-15000</v>
      </c>
      <c r="N26" s="579">
        <f t="shared" si="58"/>
        <v>0</v>
      </c>
      <c r="O26" s="133">
        <f>SUM(O24:O25)</f>
        <v>1200</v>
      </c>
      <c r="P26" s="133">
        <f>SUM(P24:P25)</f>
        <v>6500</v>
      </c>
      <c r="Q26" s="133">
        <f>SUM(Q24:Q25)</f>
        <v>-2467</v>
      </c>
      <c r="R26" s="493">
        <f>SUM(R24:R25)</f>
        <v>7500</v>
      </c>
      <c r="S26" s="494"/>
      <c r="T26" s="493">
        <f>SUM(T24:T25)</f>
        <v>7500</v>
      </c>
      <c r="U26" s="494"/>
      <c r="V26" s="577">
        <f t="shared" si="57"/>
        <v>32922</v>
      </c>
      <c r="W26" s="578"/>
      <c r="X26" s="579"/>
      <c r="Y26" s="493">
        <f>SUM(Y24:Y25)</f>
        <v>-90</v>
      </c>
      <c r="Z26" s="494"/>
      <c r="AA26" s="493">
        <f>SUM(AA24:AA25)</f>
        <v>2000</v>
      </c>
      <c r="AB26" s="494"/>
      <c r="AC26" s="493">
        <f>SUM(AC24:AC25)</f>
        <v>9700</v>
      </c>
      <c r="AD26" s="494"/>
      <c r="AE26" s="493">
        <f>SUM(AE24:AE25)</f>
        <v>2111</v>
      </c>
      <c r="AF26" s="494"/>
      <c r="AG26" s="493">
        <f>SUM(AG24:AG25)</f>
        <v>43000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>
        <v>11</v>
      </c>
      <c r="BI26" s="481"/>
      <c r="BJ26" s="481"/>
      <c r="BK26" s="175" t="s">
        <v>62</v>
      </c>
      <c r="BL26" s="273">
        <v>1</v>
      </c>
      <c r="BM26" s="275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13000</v>
      </c>
      <c r="C28" s="489"/>
      <c r="D28" s="488">
        <f t="shared" ref="D28:M28" si="59">D26-D27</f>
        <v>988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7000</v>
      </c>
      <c r="J28" s="489"/>
      <c r="K28" s="488">
        <f t="shared" si="59"/>
        <v>1000</v>
      </c>
      <c r="L28" s="489"/>
      <c r="M28" s="488">
        <f t="shared" si="59"/>
        <v>-24000</v>
      </c>
      <c r="N28" s="489"/>
      <c r="O28" s="179">
        <f>O26-O27</f>
        <v>400</v>
      </c>
      <c r="P28" s="179">
        <f>P26-P27</f>
        <v>6500</v>
      </c>
      <c r="Q28" s="180">
        <f>Q26-Q27</f>
        <v>-2967</v>
      </c>
      <c r="R28" s="488">
        <f>R26-R27</f>
        <v>7000</v>
      </c>
      <c r="S28" s="489"/>
      <c r="T28" s="488">
        <f>T26-T27</f>
        <v>7000</v>
      </c>
      <c r="U28" s="489"/>
      <c r="V28" s="488">
        <f>V26-V27</f>
        <v>17021</v>
      </c>
      <c r="W28" s="600"/>
      <c r="X28" s="489"/>
      <c r="Y28" s="488">
        <f>Y26-Y27</f>
        <v>-110</v>
      </c>
      <c r="Z28" s="489"/>
      <c r="AA28" s="488">
        <f>AA26-AA27</f>
        <v>1000</v>
      </c>
      <c r="AB28" s="489"/>
      <c r="AC28" s="488">
        <f>AC26-AC27</f>
        <v>9400</v>
      </c>
      <c r="AD28" s="489"/>
      <c r="AE28" s="488">
        <f>AE26-AE27</f>
        <v>1712</v>
      </c>
      <c r="AF28" s="489"/>
      <c r="AG28" s="488">
        <f>AG26-AG27</f>
        <v>41000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23" priority="24" operator="containsText" text="Sun">
      <formula>NOT(ISERROR(SEARCH("Sun",AL14)))</formula>
    </cfRule>
  </conditionalFormatting>
  <conditionalFormatting sqref="AL15:BP15">
    <cfRule type="expression" dxfId="22" priority="21">
      <formula>AL$14="Sun"</formula>
    </cfRule>
    <cfRule type="expression" dxfId="21" priority="22">
      <formula>$AL14="Sun"</formula>
    </cfRule>
    <cfRule type="expression" dxfId="20" priority="23">
      <formula>"$AF14=""Sun"""</formula>
    </cfRule>
  </conditionalFormatting>
  <conditionalFormatting sqref="AL16:BP24">
    <cfRule type="expression" dxfId="19" priority="18">
      <formula>AL$14="Sun"</formula>
    </cfRule>
    <cfRule type="expression" dxfId="18" priority="19">
      <formula>$AL15="Sun"</formula>
    </cfRule>
    <cfRule type="expression" dxfId="17" priority="20">
      <formula>"$AF14=""Sun"""</formula>
    </cfRule>
  </conditionalFormatting>
  <conditionalFormatting sqref="AL16:BP24">
    <cfRule type="containsText" dxfId="16" priority="15" operator="containsText" text="ML">
      <formula>NOT(ISERROR(SEARCH("ML",AL16)))</formula>
    </cfRule>
    <cfRule type="containsText" dxfId="15" priority="16" operator="containsText" text="PL">
      <formula>NOT(ISERROR(SEARCH("PL",AL16)))</formula>
    </cfRule>
    <cfRule type="containsText" dxfId="14" priority="17" operator="containsText" text="CL">
      <formula>NOT(ISERROR(SEARCH("CL",AL16)))</formula>
    </cfRule>
  </conditionalFormatting>
  <conditionalFormatting sqref="AL16:BN24">
    <cfRule type="containsText" dxfId="13" priority="13" operator="containsText" text="AB">
      <formula>NOT(ISERROR(SEARCH("AB",AL16)))</formula>
    </cfRule>
    <cfRule type="containsText" dxfId="12" priority="14" operator="containsText" text="EO">
      <formula>NOT(ISERROR(SEARCH("EO",AL16)))</formula>
    </cfRule>
  </conditionalFormatting>
  <conditionalFormatting sqref="BW16:BW24">
    <cfRule type="cellIs" dxfId="11" priority="12" operator="greaterThan">
      <formula>15</formula>
    </cfRule>
  </conditionalFormatting>
  <conditionalFormatting sqref="AJ4:AK12">
    <cfRule type="duplicateValues" dxfId="10" priority="11"/>
  </conditionalFormatting>
  <conditionalFormatting sqref="BQ16:BQ24 BT16:BT24 BW16:BW24">
    <cfRule type="cellIs" dxfId="9" priority="10" operator="greaterThan">
      <formula>15</formula>
    </cfRule>
  </conditionalFormatting>
  <conditionalFormatting sqref="AJ4:AJ12">
    <cfRule type="duplicateValues" dxfId="8" priority="9"/>
  </conditionalFormatting>
  <conditionalFormatting sqref="AJ4:AJ12">
    <cfRule type="duplicateValues" dxfId="7" priority="8"/>
  </conditionalFormatting>
  <conditionalFormatting sqref="AJ4:AJ12">
    <cfRule type="duplicateValues" dxfId="6" priority="7"/>
  </conditionalFormatting>
  <conditionalFormatting sqref="AJ4:AJ12">
    <cfRule type="duplicateValues" dxfId="5" priority="6"/>
  </conditionalFormatting>
  <conditionalFormatting sqref="AJ4:AK12">
    <cfRule type="duplicateValues" dxfId="4" priority="5"/>
  </conditionalFormatting>
  <conditionalFormatting sqref="AJ4:AK12">
    <cfRule type="duplicateValues" dxfId="3" priority="4"/>
  </conditionalFormatting>
  <conditionalFormatting sqref="AJ4:AK12">
    <cfRule type="duplicateValues" dxfId="2" priority="3"/>
  </conditionalFormatting>
  <conditionalFormatting sqref="AJ4:AK12">
    <cfRule type="duplicateValues" dxfId="1" priority="2"/>
  </conditionalFormatting>
  <conditionalFormatting sqref="AJ4:AK12">
    <cfRule type="duplicateValues" dxfId="0" priority="1"/>
  </conditionalFormatting>
  <dataValidations count="7">
    <dataValidation type="list" allowBlank="1" showInputMessage="1" showErrorMessage="1" sqref="AL16:BP24" xr:uid="{00000000-0002-0000-1000-000000000000}">
      <formula1>"P,CL,ML,PL,A,T,OD,GH,-"</formula1>
    </dataValidation>
    <dataValidation type="list" allowBlank="1" showInputMessage="1" showErrorMessage="1" sqref="AH4" xr:uid="{00000000-0002-0000-1000-000001000000}">
      <formula1>"2020,2021"</formula1>
    </dataValidation>
    <dataValidation type="list" allowBlank="1" showInputMessage="1" showErrorMessage="1" sqref="AW30:AY30" xr:uid="{00000000-0002-0000-1000-000002000000}">
      <formula1>"है ,नहीं"</formula1>
    </dataValidation>
    <dataValidation type="list" allowBlank="1" showInputMessage="1" showErrorMessage="1" sqref="AZ30:BB30" xr:uid="{00000000-0002-0000-1000-000003000000}">
      <formula1>"अधूरी,पूर्ण"</formula1>
    </dataValidation>
    <dataValidation type="list" allowBlank="1" showInputMessage="1" showErrorMessage="1" sqref="BC30:BD30" xr:uid="{00000000-0002-0000-1000-000004000000}">
      <formula1>"कच्ची,पक्की"</formula1>
    </dataValidation>
    <dataValidation type="list" allowBlank="1" showInputMessage="1" showErrorMessage="1" sqref="BN30:BW30" xr:uid="{00000000-0002-0000-1000-000005000000}">
      <formula1>$CF$2:$CG$2</formula1>
    </dataValidation>
    <dataValidation type="list" allowBlank="1" showInputMessage="1" showErrorMessage="1" error="SELECT FROM DROP DOWN" sqref="AJ4:AK12" xr:uid="{00000000-0002-0000-10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7000000}">
          <x14:formula1>
            <xm:f>MASTER!$C$35:$C$45</xm:f>
          </x14:formula1>
          <xm:sqref>B22:U23</xm:sqref>
        </x14:dataValidation>
        <x14:dataValidation type="list" allowBlank="1" showInputMessage="1" showErrorMessage="1" xr:uid="{00000000-0002-0000-1000-000008000000}">
          <x14:formula1>
            <xm:f>MASTER!$B$9:$B$18</xm:f>
          </x14:formula1>
          <xm:sqref>AJ4:AJ12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S135"/>
  <sheetViews>
    <sheetView workbookViewId="0">
      <selection activeCell="N5" sqref="N5:P5"/>
    </sheetView>
  </sheetViews>
  <sheetFormatPr defaultRowHeight="15" x14ac:dyDescent="0.25"/>
  <cols>
    <col min="1" max="1" width="3.85546875" customWidth="1"/>
    <col min="2" max="6" width="2.85546875" customWidth="1"/>
    <col min="7" max="8" width="2.140625" customWidth="1"/>
    <col min="9" max="10" width="2.85546875" customWidth="1"/>
    <col min="11" max="16" width="2.28515625" customWidth="1"/>
    <col min="17" max="18" width="2.85546875" customWidth="1"/>
    <col min="19" max="20" width="2.140625" customWidth="1"/>
    <col min="21" max="23" width="2.85546875" customWidth="1"/>
    <col min="24" max="24" width="2.28515625" customWidth="1"/>
    <col min="25" max="25" width="2.140625" customWidth="1"/>
    <col min="26" max="26" width="2.5703125" customWidth="1"/>
    <col min="27" max="45" width="2.85546875" customWidth="1"/>
  </cols>
  <sheetData>
    <row r="1" spans="1:45" x14ac:dyDescent="0.25">
      <c r="A1" s="610" t="s">
        <v>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</row>
    <row r="2" spans="1:45" s="11" customFormat="1" ht="36.75" customHeight="1" x14ac:dyDescent="0.25">
      <c r="A2" s="252" t="s">
        <v>77</v>
      </c>
      <c r="B2" s="252" t="s">
        <v>60</v>
      </c>
      <c r="C2" s="252"/>
      <c r="D2" s="252"/>
      <c r="E2" s="252" t="s">
        <v>61</v>
      </c>
      <c r="F2" s="252"/>
      <c r="G2" s="252" t="s">
        <v>62</v>
      </c>
      <c r="H2" s="252"/>
      <c r="I2" s="252" t="s">
        <v>63</v>
      </c>
      <c r="J2" s="252"/>
      <c r="K2" s="252"/>
      <c r="L2" s="252" t="s">
        <v>64</v>
      </c>
      <c r="M2" s="252"/>
      <c r="N2" s="252" t="s">
        <v>65</v>
      </c>
      <c r="O2" s="252"/>
      <c r="P2" s="252"/>
      <c r="Q2" s="252" t="s">
        <v>71</v>
      </c>
      <c r="R2" s="252"/>
      <c r="S2" s="252"/>
      <c r="T2" s="252"/>
      <c r="U2" s="252"/>
      <c r="V2" s="252"/>
      <c r="W2" s="252" t="s">
        <v>72</v>
      </c>
      <c r="X2" s="252"/>
      <c r="Y2" s="252"/>
      <c r="Z2" s="252"/>
      <c r="AA2" s="252"/>
      <c r="AB2" s="252"/>
      <c r="AC2" s="252" t="s">
        <v>66</v>
      </c>
      <c r="AD2" s="252"/>
      <c r="AE2" s="252" t="s">
        <v>67</v>
      </c>
      <c r="AF2" s="252"/>
      <c r="AG2" s="252" t="s">
        <v>68</v>
      </c>
      <c r="AH2" s="252"/>
      <c r="AI2" s="252" t="s">
        <v>69</v>
      </c>
      <c r="AJ2" s="252"/>
      <c r="AK2" s="252" t="s">
        <v>70</v>
      </c>
      <c r="AL2" s="252"/>
      <c r="AM2" s="252"/>
      <c r="AN2" s="252"/>
      <c r="AO2" s="252"/>
      <c r="AP2" s="252" t="s">
        <v>76</v>
      </c>
      <c r="AQ2" s="252"/>
      <c r="AR2" s="252"/>
      <c r="AS2" s="252"/>
    </row>
    <row r="3" spans="1:45" s="11" customFormat="1" ht="21.75" customHeight="1" x14ac:dyDescent="0.2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 t="s">
        <v>73</v>
      </c>
      <c r="R3" s="252"/>
      <c r="S3" s="252" t="s">
        <v>74</v>
      </c>
      <c r="T3" s="252"/>
      <c r="U3" s="252" t="s">
        <v>75</v>
      </c>
      <c r="V3" s="252"/>
      <c r="W3" s="252" t="s">
        <v>73</v>
      </c>
      <c r="X3" s="252"/>
      <c r="Y3" s="252" t="s">
        <v>74</v>
      </c>
      <c r="Z3" s="252"/>
      <c r="AA3" s="252" t="s">
        <v>75</v>
      </c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</row>
    <row r="4" spans="1:45" ht="12.95" customHeight="1" x14ac:dyDescent="0.25">
      <c r="A4" s="4">
        <v>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54"/>
      <c r="T4" s="354"/>
      <c r="U4" s="339"/>
      <c r="V4" s="339"/>
      <c r="W4" s="339"/>
      <c r="X4" s="339"/>
      <c r="Y4" s="354"/>
      <c r="Z4" s="354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</row>
    <row r="5" spans="1:45" ht="12.95" customHeight="1" x14ac:dyDescent="0.25">
      <c r="A5" s="4">
        <v>2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54"/>
      <c r="T5" s="354"/>
      <c r="U5" s="339"/>
      <c r="V5" s="339"/>
      <c r="W5" s="339"/>
      <c r="X5" s="339"/>
      <c r="Y5" s="354"/>
      <c r="Z5" s="354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</row>
    <row r="6" spans="1:45" ht="12.95" customHeight="1" x14ac:dyDescent="0.25">
      <c r="A6" s="4">
        <v>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54"/>
      <c r="T6" s="354"/>
      <c r="U6" s="339"/>
      <c r="V6" s="339"/>
      <c r="W6" s="339"/>
      <c r="X6" s="339"/>
      <c r="Y6" s="354"/>
      <c r="Z6" s="354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</row>
    <row r="7" spans="1:45" ht="12.95" customHeight="1" x14ac:dyDescent="0.25">
      <c r="A7" s="4">
        <v>4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54"/>
      <c r="T7" s="354"/>
      <c r="U7" s="339"/>
      <c r="V7" s="339"/>
      <c r="W7" s="339"/>
      <c r="X7" s="339"/>
      <c r="Y7" s="354"/>
      <c r="Z7" s="354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</row>
    <row r="8" spans="1:45" ht="12.95" customHeight="1" x14ac:dyDescent="0.25">
      <c r="A8" s="4">
        <v>5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54"/>
      <c r="T8" s="354"/>
      <c r="U8" s="339"/>
      <c r="V8" s="339"/>
      <c r="W8" s="339"/>
      <c r="X8" s="339"/>
      <c r="Y8" s="354"/>
      <c r="Z8" s="354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</row>
    <row r="9" spans="1:45" ht="12.95" customHeight="1" x14ac:dyDescent="0.25">
      <c r="A9" s="4">
        <v>6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54"/>
      <c r="T9" s="354"/>
      <c r="U9" s="339"/>
      <c r="V9" s="339"/>
      <c r="W9" s="339"/>
      <c r="X9" s="339"/>
      <c r="Y9" s="354"/>
      <c r="Z9" s="354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</row>
    <row r="10" spans="1:45" ht="12.95" customHeight="1" x14ac:dyDescent="0.25">
      <c r="A10" s="4">
        <v>7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54"/>
      <c r="T10" s="354"/>
      <c r="U10" s="339"/>
      <c r="V10" s="339"/>
      <c r="W10" s="339"/>
      <c r="X10" s="339"/>
      <c r="Y10" s="354"/>
      <c r="Z10" s="354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</row>
    <row r="11" spans="1:45" ht="12.95" customHeight="1" x14ac:dyDescent="0.25">
      <c r="A11" s="4">
        <v>8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54"/>
      <c r="T11" s="354"/>
      <c r="U11" s="339"/>
      <c r="V11" s="339"/>
      <c r="W11" s="339"/>
      <c r="X11" s="339"/>
      <c r="Y11" s="354"/>
      <c r="Z11" s="354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</row>
    <row r="12" spans="1:45" x14ac:dyDescent="0.25">
      <c r="A12" s="614" t="s">
        <v>109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 t="s">
        <v>53</v>
      </c>
      <c r="O12" s="614"/>
      <c r="P12" s="614"/>
      <c r="Q12" s="614"/>
      <c r="R12" s="616"/>
      <c r="S12" s="616"/>
      <c r="T12" s="616"/>
      <c r="U12" s="616"/>
      <c r="V12" s="616"/>
      <c r="W12" s="614" t="s">
        <v>110</v>
      </c>
      <c r="X12" s="614"/>
      <c r="Y12" s="616"/>
      <c r="Z12" s="616"/>
      <c r="AA12" s="616"/>
      <c r="AB12" s="616"/>
      <c r="AC12" s="616"/>
      <c r="AD12" s="616"/>
      <c r="AE12" s="614" t="s">
        <v>111</v>
      </c>
      <c r="AF12" s="614"/>
      <c r="AG12" s="617" t="s">
        <v>112</v>
      </c>
      <c r="AH12" s="617"/>
      <c r="AI12" s="617"/>
      <c r="AJ12" s="617"/>
      <c r="AK12" s="617"/>
      <c r="AL12" s="617"/>
      <c r="AM12" s="617"/>
      <c r="AN12" s="617"/>
      <c r="AO12" s="617"/>
      <c r="AP12" s="617"/>
      <c r="AQ12" s="617"/>
      <c r="AR12" s="617"/>
      <c r="AS12" s="617"/>
    </row>
    <row r="13" spans="1:45" x14ac:dyDescent="0.25">
      <c r="A13" s="611" t="s">
        <v>77</v>
      </c>
      <c r="B13" s="369" t="s">
        <v>78</v>
      </c>
      <c r="C13" s="369"/>
      <c r="D13" s="369"/>
      <c r="E13" s="369"/>
      <c r="F13" s="368">
        <v>1</v>
      </c>
      <c r="G13" s="368">
        <v>2</v>
      </c>
      <c r="H13" s="368">
        <v>3</v>
      </c>
      <c r="I13" s="368">
        <v>4</v>
      </c>
      <c r="J13" s="368">
        <v>5</v>
      </c>
      <c r="K13" s="368">
        <v>6</v>
      </c>
      <c r="L13" s="368">
        <v>7</v>
      </c>
      <c r="M13" s="368">
        <v>8</v>
      </c>
      <c r="N13" s="368">
        <v>9</v>
      </c>
      <c r="O13" s="368">
        <v>10</v>
      </c>
      <c r="P13" s="368">
        <v>11</v>
      </c>
      <c r="Q13" s="368">
        <v>12</v>
      </c>
      <c r="R13" s="368">
        <v>13</v>
      </c>
      <c r="S13" s="368">
        <v>14</v>
      </c>
      <c r="T13" s="368">
        <v>15</v>
      </c>
      <c r="U13" s="368">
        <v>16</v>
      </c>
      <c r="V13" s="368">
        <v>17</v>
      </c>
      <c r="W13" s="368">
        <v>18</v>
      </c>
      <c r="X13" s="368">
        <v>19</v>
      </c>
      <c r="Y13" s="368">
        <v>20</v>
      </c>
      <c r="Z13" s="368">
        <v>21</v>
      </c>
      <c r="AA13" s="368">
        <v>22</v>
      </c>
      <c r="AB13" s="368">
        <v>23</v>
      </c>
      <c r="AC13" s="368">
        <v>24</v>
      </c>
      <c r="AD13" s="368">
        <v>25</v>
      </c>
      <c r="AE13" s="368">
        <v>26</v>
      </c>
      <c r="AF13" s="368">
        <v>27</v>
      </c>
      <c r="AG13" s="368">
        <v>28</v>
      </c>
      <c r="AH13" s="368">
        <v>29</v>
      </c>
      <c r="AI13" s="368">
        <v>30</v>
      </c>
      <c r="AJ13" s="368">
        <v>31</v>
      </c>
      <c r="AK13" s="369" t="s">
        <v>79</v>
      </c>
      <c r="AL13" s="369"/>
      <c r="AM13" s="369"/>
      <c r="AN13" s="369" t="s">
        <v>80</v>
      </c>
      <c r="AO13" s="369"/>
      <c r="AP13" s="369"/>
      <c r="AQ13" s="369" t="s">
        <v>5</v>
      </c>
      <c r="AR13" s="369"/>
      <c r="AS13" s="369"/>
    </row>
    <row r="14" spans="1:45" x14ac:dyDescent="0.25">
      <c r="A14" s="611"/>
      <c r="B14" s="369"/>
      <c r="C14" s="369"/>
      <c r="D14" s="369"/>
      <c r="E14" s="369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17" t="s">
        <v>81</v>
      </c>
      <c r="AL14" s="17" t="s">
        <v>82</v>
      </c>
      <c r="AM14" s="17" t="s">
        <v>83</v>
      </c>
      <c r="AN14" s="17" t="s">
        <v>81</v>
      </c>
      <c r="AO14" s="17" t="s">
        <v>82</v>
      </c>
      <c r="AP14" s="17" t="s">
        <v>83</v>
      </c>
      <c r="AQ14" s="17" t="s">
        <v>81</v>
      </c>
      <c r="AR14" s="17" t="s">
        <v>82</v>
      </c>
      <c r="AS14" s="17" t="s">
        <v>83</v>
      </c>
    </row>
    <row r="15" spans="1:45" ht="12" customHeight="1" x14ac:dyDescent="0.25">
      <c r="A15" s="4">
        <v>1</v>
      </c>
      <c r="B15" s="339"/>
      <c r="C15" s="339"/>
      <c r="D15" s="339"/>
      <c r="E15" s="33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>
        <f>AN15+AK15</f>
        <v>0</v>
      </c>
      <c r="AR15" s="18">
        <f>AO15+AL15</f>
        <v>0</v>
      </c>
      <c r="AS15" s="18">
        <f>AP15+AM15</f>
        <v>0</v>
      </c>
    </row>
    <row r="16" spans="1:45" ht="12" customHeight="1" x14ac:dyDescent="0.25">
      <c r="A16" s="4">
        <v>2</v>
      </c>
      <c r="B16" s="339"/>
      <c r="C16" s="339"/>
      <c r="D16" s="339"/>
      <c r="E16" s="33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8">
        <f t="shared" ref="AQ16:AQ22" si="0">AN16+AK16</f>
        <v>0</v>
      </c>
      <c r="AR16" s="18">
        <f t="shared" ref="AR16:AR22" si="1">AO16+AL16</f>
        <v>0</v>
      </c>
      <c r="AS16" s="18">
        <f t="shared" ref="AS16:AS22" si="2">AP16+AM16</f>
        <v>0</v>
      </c>
    </row>
    <row r="17" spans="1:45" ht="12" customHeight="1" x14ac:dyDescent="0.25">
      <c r="A17" s="4">
        <v>3</v>
      </c>
      <c r="B17" s="339"/>
      <c r="C17" s="339"/>
      <c r="D17" s="339"/>
      <c r="E17" s="33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8">
        <f t="shared" si="0"/>
        <v>0</v>
      </c>
      <c r="AR17" s="18">
        <f t="shared" si="1"/>
        <v>0</v>
      </c>
      <c r="AS17" s="18">
        <f t="shared" si="2"/>
        <v>0</v>
      </c>
    </row>
    <row r="18" spans="1:45" ht="12" customHeight="1" x14ac:dyDescent="0.25">
      <c r="A18" s="4">
        <v>4</v>
      </c>
      <c r="B18" s="339"/>
      <c r="C18" s="339"/>
      <c r="D18" s="339"/>
      <c r="E18" s="33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>
        <f t="shared" si="0"/>
        <v>0</v>
      </c>
      <c r="AR18" s="18">
        <f t="shared" si="1"/>
        <v>0</v>
      </c>
      <c r="AS18" s="18">
        <f t="shared" si="2"/>
        <v>0</v>
      </c>
    </row>
    <row r="19" spans="1:45" ht="12" customHeight="1" x14ac:dyDescent="0.25">
      <c r="A19" s="4">
        <v>5</v>
      </c>
      <c r="B19" s="339"/>
      <c r="C19" s="339"/>
      <c r="D19" s="339"/>
      <c r="E19" s="33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>
        <f t="shared" si="0"/>
        <v>0</v>
      </c>
      <c r="AR19" s="18">
        <f t="shared" si="1"/>
        <v>0</v>
      </c>
      <c r="AS19" s="18">
        <f t="shared" si="2"/>
        <v>0</v>
      </c>
    </row>
    <row r="20" spans="1:45" ht="12" customHeight="1" x14ac:dyDescent="0.25">
      <c r="A20" s="4">
        <v>6</v>
      </c>
      <c r="B20" s="339"/>
      <c r="C20" s="339"/>
      <c r="D20" s="339"/>
      <c r="E20" s="33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8">
        <f t="shared" si="0"/>
        <v>0</v>
      </c>
      <c r="AR20" s="18">
        <f t="shared" si="1"/>
        <v>0</v>
      </c>
      <c r="AS20" s="18">
        <f t="shared" si="2"/>
        <v>0</v>
      </c>
    </row>
    <row r="21" spans="1:45" ht="12" customHeight="1" x14ac:dyDescent="0.25">
      <c r="A21" s="4">
        <v>7</v>
      </c>
      <c r="B21" s="339"/>
      <c r="C21" s="339"/>
      <c r="D21" s="339"/>
      <c r="E21" s="33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>
        <f t="shared" si="0"/>
        <v>0</v>
      </c>
      <c r="AR21" s="18">
        <f t="shared" si="1"/>
        <v>0</v>
      </c>
      <c r="AS21" s="18">
        <f t="shared" si="2"/>
        <v>0</v>
      </c>
    </row>
    <row r="22" spans="1:45" ht="12" customHeight="1" x14ac:dyDescent="0.25">
      <c r="A22" s="4">
        <v>8</v>
      </c>
      <c r="B22" s="339"/>
      <c r="C22" s="339"/>
      <c r="D22" s="339"/>
      <c r="E22" s="33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8">
        <f t="shared" si="0"/>
        <v>0</v>
      </c>
      <c r="AR22" s="18">
        <f t="shared" si="1"/>
        <v>0</v>
      </c>
      <c r="AS22" s="18">
        <f t="shared" si="2"/>
        <v>0</v>
      </c>
    </row>
    <row r="23" spans="1:45" x14ac:dyDescent="0.25">
      <c r="A23" s="614" t="s">
        <v>84</v>
      </c>
      <c r="B23" s="614"/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4" t="s">
        <v>85</v>
      </c>
      <c r="AI23" s="614"/>
      <c r="AJ23" s="614"/>
      <c r="AK23" s="614"/>
      <c r="AL23" s="614"/>
      <c r="AM23" s="614"/>
      <c r="AN23" s="614"/>
      <c r="AO23" s="614"/>
      <c r="AP23" s="612"/>
      <c r="AQ23" s="612"/>
      <c r="AR23" s="612"/>
      <c r="AS23" s="5"/>
    </row>
    <row r="24" spans="1:45" x14ac:dyDescent="0.25">
      <c r="A24" s="365" t="s">
        <v>107</v>
      </c>
      <c r="B24" s="365"/>
      <c r="C24" s="365"/>
      <c r="D24" s="365"/>
      <c r="E24" s="365"/>
      <c r="F24" s="613"/>
      <c r="G24" s="613"/>
      <c r="H24" s="613"/>
      <c r="I24" s="613"/>
      <c r="J24" s="613"/>
      <c r="K24" s="365" t="s">
        <v>62</v>
      </c>
      <c r="L24" s="365"/>
      <c r="M24" s="613"/>
      <c r="N24" s="613"/>
      <c r="O24" s="613"/>
      <c r="P24" s="365" t="s">
        <v>105</v>
      </c>
      <c r="Q24" s="365"/>
      <c r="R24" s="613"/>
      <c r="S24" s="613"/>
      <c r="T24" s="613"/>
      <c r="U24" s="365" t="s">
        <v>106</v>
      </c>
      <c r="V24" s="365"/>
      <c r="W24" s="19">
        <v>2</v>
      </c>
      <c r="X24" s="613"/>
      <c r="Y24" s="613"/>
      <c r="Z24" s="613"/>
      <c r="AA24" s="613"/>
      <c r="AB24" s="613"/>
      <c r="AC24" s="365" t="s">
        <v>62</v>
      </c>
      <c r="AD24" s="365"/>
      <c r="AE24" s="613"/>
      <c r="AF24" s="613"/>
      <c r="AG24" s="613"/>
      <c r="AH24" s="365" t="s">
        <v>105</v>
      </c>
      <c r="AI24" s="365"/>
      <c r="AJ24" s="613"/>
      <c r="AK24" s="613"/>
      <c r="AL24" s="613"/>
      <c r="AM24" s="365" t="s">
        <v>106</v>
      </c>
      <c r="AN24" s="365"/>
      <c r="AO24" s="613"/>
      <c r="AP24" s="613"/>
      <c r="AQ24" s="613"/>
      <c r="AR24" s="613"/>
      <c r="AS24" s="613"/>
    </row>
    <row r="25" spans="1:45" x14ac:dyDescent="0.25">
      <c r="A25" s="615" t="s">
        <v>108</v>
      </c>
      <c r="B25" s="615"/>
      <c r="C25" s="615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5"/>
      <c r="O25" s="615"/>
      <c r="P25" s="615"/>
      <c r="Q25" s="615"/>
      <c r="R25" s="615"/>
      <c r="S25" s="615"/>
      <c r="T25" s="615"/>
      <c r="U25" s="615"/>
      <c r="V25" s="615"/>
      <c r="W25" s="615"/>
      <c r="X25" s="615"/>
      <c r="Y25" s="615"/>
      <c r="Z25" s="615"/>
      <c r="AA25" s="615"/>
      <c r="AB25" s="615"/>
      <c r="AC25" s="615"/>
      <c r="AD25" s="615"/>
      <c r="AE25" s="615"/>
      <c r="AF25" s="615"/>
      <c r="AG25" s="615"/>
      <c r="AH25" s="615"/>
      <c r="AI25" s="615"/>
      <c r="AJ25" s="615"/>
      <c r="AK25" s="615"/>
      <c r="AL25" s="615"/>
      <c r="AM25" s="615"/>
      <c r="AN25" s="615"/>
      <c r="AO25" s="615"/>
      <c r="AP25" s="615"/>
      <c r="AQ25" s="615"/>
      <c r="AR25" s="615"/>
      <c r="AS25" s="615"/>
    </row>
    <row r="26" spans="1:45" s="15" customFormat="1" ht="16.5" customHeight="1" x14ac:dyDescent="0.15">
      <c r="A26" s="361" t="s">
        <v>90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 t="s">
        <v>89</v>
      </c>
      <c r="P26" s="361"/>
      <c r="Q26" s="361"/>
      <c r="R26" s="361"/>
      <c r="S26" s="361"/>
      <c r="T26" s="361"/>
      <c r="U26" s="361"/>
      <c r="V26" s="361"/>
      <c r="W26" s="361" t="s">
        <v>88</v>
      </c>
      <c r="X26" s="361"/>
      <c r="Y26" s="361"/>
      <c r="Z26" s="361"/>
      <c r="AA26" s="361" t="s">
        <v>87</v>
      </c>
      <c r="AB26" s="361"/>
      <c r="AC26" s="361"/>
      <c r="AD26" s="361"/>
      <c r="AE26" s="361" t="s">
        <v>97</v>
      </c>
      <c r="AF26" s="361"/>
      <c r="AG26" s="361"/>
      <c r="AH26" s="361" t="s">
        <v>86</v>
      </c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</row>
    <row r="27" spans="1:45" s="15" customFormat="1" ht="18" customHeight="1" x14ac:dyDescent="0.15">
      <c r="A27" s="361" t="s">
        <v>92</v>
      </c>
      <c r="B27" s="361"/>
      <c r="C27" s="361"/>
      <c r="D27" s="361" t="s">
        <v>93</v>
      </c>
      <c r="E27" s="361"/>
      <c r="F27" s="361"/>
      <c r="G27" s="361" t="s">
        <v>94</v>
      </c>
      <c r="H27" s="361"/>
      <c r="I27" s="361" t="s">
        <v>95</v>
      </c>
      <c r="J27" s="361"/>
      <c r="K27" s="361" t="s">
        <v>91</v>
      </c>
      <c r="L27" s="361"/>
      <c r="M27" s="361" t="s">
        <v>5</v>
      </c>
      <c r="N27" s="361"/>
      <c r="O27" s="361" t="s">
        <v>96</v>
      </c>
      <c r="P27" s="361"/>
      <c r="Q27" s="361"/>
      <c r="R27" s="361" t="s">
        <v>98</v>
      </c>
      <c r="S27" s="361"/>
      <c r="T27" s="361"/>
      <c r="U27" s="361" t="s">
        <v>104</v>
      </c>
      <c r="V27" s="361"/>
      <c r="W27" s="361" t="s">
        <v>7</v>
      </c>
      <c r="X27" s="361"/>
      <c r="Y27" s="361" t="s">
        <v>8</v>
      </c>
      <c r="Z27" s="361"/>
      <c r="AA27" s="361" t="s">
        <v>7</v>
      </c>
      <c r="AB27" s="361"/>
      <c r="AC27" s="361" t="s">
        <v>8</v>
      </c>
      <c r="AD27" s="361"/>
      <c r="AE27" s="361"/>
      <c r="AF27" s="361"/>
      <c r="AG27" s="361"/>
      <c r="AH27" s="361" t="s">
        <v>99</v>
      </c>
      <c r="AI27" s="361"/>
      <c r="AJ27" s="361" t="s">
        <v>100</v>
      </c>
      <c r="AK27" s="361"/>
      <c r="AL27" s="361" t="s">
        <v>101</v>
      </c>
      <c r="AM27" s="361"/>
      <c r="AN27" s="361" t="s">
        <v>102</v>
      </c>
      <c r="AO27" s="361"/>
      <c r="AP27" s="361" t="s">
        <v>91</v>
      </c>
      <c r="AQ27" s="361"/>
      <c r="AR27" s="361" t="s">
        <v>103</v>
      </c>
      <c r="AS27" s="361"/>
    </row>
    <row r="28" spans="1:45" x14ac:dyDescent="0.25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298"/>
      <c r="AF28" s="298"/>
      <c r="AG28" s="298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</row>
    <row r="29" spans="1:45" x14ac:dyDescent="0.25">
      <c r="A29" s="615" t="s">
        <v>113</v>
      </c>
      <c r="B29" s="615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615"/>
      <c r="AC29" s="615"/>
      <c r="AD29" s="615"/>
      <c r="AE29" s="615"/>
      <c r="AF29" s="615"/>
      <c r="AG29" s="615"/>
      <c r="AH29" s="615"/>
      <c r="AI29" s="615"/>
      <c r="AJ29" s="615"/>
      <c r="AK29" s="615"/>
      <c r="AL29" s="615"/>
      <c r="AM29" s="615"/>
      <c r="AN29" s="615"/>
      <c r="AO29" s="615"/>
      <c r="AP29" s="615"/>
      <c r="AQ29" s="615"/>
      <c r="AR29" s="615"/>
      <c r="AS29" s="615"/>
    </row>
    <row r="30" spans="1:45" x14ac:dyDescent="0.25">
      <c r="A30" s="615" t="s">
        <v>114</v>
      </c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615"/>
      <c r="AG30" s="615"/>
      <c r="AH30" s="615"/>
      <c r="AI30" s="615"/>
      <c r="AJ30" s="615"/>
      <c r="AK30" s="615"/>
      <c r="AL30" s="615"/>
      <c r="AM30" s="615"/>
      <c r="AN30" s="615"/>
      <c r="AO30" s="615"/>
      <c r="AP30" s="615"/>
      <c r="AQ30" s="615"/>
      <c r="AR30" s="615"/>
      <c r="AS30" s="615"/>
    </row>
    <row r="31" spans="1:45" x14ac:dyDescent="0.25">
      <c r="A31" s="615" t="s">
        <v>115</v>
      </c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5"/>
      <c r="AB31" s="615"/>
      <c r="AC31" s="615"/>
      <c r="AD31" s="615"/>
      <c r="AE31" s="615"/>
      <c r="AF31" s="615"/>
      <c r="AG31" s="615"/>
      <c r="AH31" s="615"/>
      <c r="AI31" s="615"/>
      <c r="AJ31" s="615"/>
      <c r="AK31" s="615"/>
      <c r="AL31" s="615"/>
      <c r="AM31" s="615"/>
      <c r="AN31" s="615"/>
      <c r="AO31" s="615"/>
      <c r="AP31" s="615"/>
      <c r="AQ31" s="615"/>
      <c r="AR31" s="615"/>
      <c r="AS31" s="615"/>
    </row>
    <row r="32" spans="1:45" ht="14.25" customHeight="1" x14ac:dyDescent="0.25">
      <c r="A32" s="359" t="s">
        <v>116</v>
      </c>
      <c r="B32" s="359"/>
      <c r="C32" s="359"/>
      <c r="D32" s="359"/>
      <c r="E32" s="359"/>
      <c r="F32" s="359"/>
      <c r="G32" s="339"/>
      <c r="H32" s="339"/>
      <c r="I32" s="339"/>
      <c r="J32" s="339"/>
      <c r="K32" s="339"/>
      <c r="L32" s="339"/>
      <c r="M32" s="4"/>
      <c r="N32" s="359" t="s">
        <v>53</v>
      </c>
      <c r="O32" s="359"/>
      <c r="P32" s="359"/>
      <c r="Q32" s="359"/>
      <c r="R32" s="339"/>
      <c r="S32" s="339"/>
      <c r="T32" s="339"/>
      <c r="U32" s="339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98"/>
      <c r="AK32" s="298"/>
      <c r="AL32" s="298"/>
      <c r="AM32" s="298"/>
      <c r="AN32" s="298"/>
      <c r="AO32" s="298"/>
      <c r="AP32" s="298"/>
      <c r="AQ32" s="298"/>
      <c r="AR32" s="298"/>
      <c r="AS32" s="2"/>
    </row>
    <row r="33" spans="1:4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98"/>
      <c r="AK33" s="298"/>
      <c r="AL33" s="298"/>
      <c r="AM33" s="298"/>
      <c r="AN33" s="298"/>
      <c r="AO33" s="298"/>
      <c r="AP33" s="298"/>
      <c r="AQ33" s="298"/>
      <c r="AR33" s="298"/>
      <c r="AS33" s="2"/>
    </row>
    <row r="34" spans="1:4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621" t="s">
        <v>118</v>
      </c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2"/>
      <c r="AH34" s="2"/>
      <c r="AI34" s="2"/>
      <c r="AJ34" s="618" t="s">
        <v>117</v>
      </c>
      <c r="AK34" s="619"/>
      <c r="AL34" s="619"/>
      <c r="AM34" s="619"/>
      <c r="AN34" s="619"/>
      <c r="AO34" s="619"/>
      <c r="AP34" s="619"/>
      <c r="AQ34" s="619"/>
      <c r="AR34" s="620"/>
      <c r="AS34" s="2"/>
    </row>
    <row r="35" spans="1:4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</sheetData>
  <sheetProtection selectLockedCells="1"/>
  <mergeCells count="291">
    <mergeCell ref="AJ34:AR34"/>
    <mergeCell ref="T34:AF34"/>
    <mergeCell ref="AJ32:AR33"/>
    <mergeCell ref="A29:AS29"/>
    <mergeCell ref="A30:AS30"/>
    <mergeCell ref="A31:AS31"/>
    <mergeCell ref="A32:F32"/>
    <mergeCell ref="G32:L32"/>
    <mergeCell ref="N32:Q32"/>
    <mergeCell ref="R32:U32"/>
    <mergeCell ref="B22:E22"/>
    <mergeCell ref="B13:E14"/>
    <mergeCell ref="F13:F14"/>
    <mergeCell ref="G13:G14"/>
    <mergeCell ref="AO24:AS24"/>
    <mergeCell ref="A25:AS25"/>
    <mergeCell ref="A12:M12"/>
    <mergeCell ref="N12:Q12"/>
    <mergeCell ref="R12:V12"/>
    <mergeCell ref="W12:X12"/>
    <mergeCell ref="Y12:AD12"/>
    <mergeCell ref="AE12:AF12"/>
    <mergeCell ref="AG12:AS12"/>
    <mergeCell ref="X24:AB24"/>
    <mergeCell ref="AC24:AD24"/>
    <mergeCell ref="AE24:AG24"/>
    <mergeCell ref="AH24:AI24"/>
    <mergeCell ref="AJ24:AL24"/>
    <mergeCell ref="AM24:AN24"/>
    <mergeCell ref="P24:Q24"/>
    <mergeCell ref="R24:T24"/>
    <mergeCell ref="U24:V24"/>
    <mergeCell ref="X13:X14"/>
    <mergeCell ref="Y13:Y14"/>
    <mergeCell ref="U11:V11"/>
    <mergeCell ref="Q11:R11"/>
    <mergeCell ref="N11:P11"/>
    <mergeCell ref="L11:M11"/>
    <mergeCell ref="I11:K11"/>
    <mergeCell ref="G11:H11"/>
    <mergeCell ref="T13:T14"/>
    <mergeCell ref="U13:U14"/>
    <mergeCell ref="V13:V14"/>
    <mergeCell ref="N13:N14"/>
    <mergeCell ref="O13:O14"/>
    <mergeCell ref="P13:P14"/>
    <mergeCell ref="Q13:Q14"/>
    <mergeCell ref="R13:R14"/>
    <mergeCell ref="S13:S14"/>
    <mergeCell ref="H13:H14"/>
    <mergeCell ref="I13:I14"/>
    <mergeCell ref="AH28:AI28"/>
    <mergeCell ref="AJ28:AK28"/>
    <mergeCell ref="AL28:AM28"/>
    <mergeCell ref="AN28:AO28"/>
    <mergeCell ref="AP28:AQ28"/>
    <mergeCell ref="W11:X11"/>
    <mergeCell ref="AR27:AS27"/>
    <mergeCell ref="AR28:AS28"/>
    <mergeCell ref="AH27:AI27"/>
    <mergeCell ref="AJ27:AK27"/>
    <mergeCell ref="AL27:AM27"/>
    <mergeCell ref="AN27:AO27"/>
    <mergeCell ref="AP27:AQ27"/>
    <mergeCell ref="AC27:AD27"/>
    <mergeCell ref="AE26:AG27"/>
    <mergeCell ref="W28:X28"/>
    <mergeCell ref="Y28:Z28"/>
    <mergeCell ref="AA28:AB28"/>
    <mergeCell ref="AC28:AD28"/>
    <mergeCell ref="AE28:AG28"/>
    <mergeCell ref="AH13:AH14"/>
    <mergeCell ref="AI13:AI14"/>
    <mergeCell ref="AJ13:AJ14"/>
    <mergeCell ref="W13:W14"/>
    <mergeCell ref="A28:C28"/>
    <mergeCell ref="D28:F28"/>
    <mergeCell ref="G28:H28"/>
    <mergeCell ref="I28:J28"/>
    <mergeCell ref="K28:L28"/>
    <mergeCell ref="M28:N28"/>
    <mergeCell ref="O27:Q27"/>
    <mergeCell ref="R27:T27"/>
    <mergeCell ref="U27:V27"/>
    <mergeCell ref="O28:Q28"/>
    <mergeCell ref="R28:T28"/>
    <mergeCell ref="U28:V28"/>
    <mergeCell ref="K27:L27"/>
    <mergeCell ref="M27:N27"/>
    <mergeCell ref="I27:J27"/>
    <mergeCell ref="A26:N26"/>
    <mergeCell ref="A27:C27"/>
    <mergeCell ref="D27:F27"/>
    <mergeCell ref="G27:H27"/>
    <mergeCell ref="AP23:AR23"/>
    <mergeCell ref="AH26:AS26"/>
    <mergeCell ref="AA26:AD26"/>
    <mergeCell ref="W26:Z26"/>
    <mergeCell ref="O26:T26"/>
    <mergeCell ref="U26:V26"/>
    <mergeCell ref="M24:O24"/>
    <mergeCell ref="A23:AG23"/>
    <mergeCell ref="AH23:AO23"/>
    <mergeCell ref="W27:X27"/>
    <mergeCell ref="Y27:Z27"/>
    <mergeCell ref="AA27:AB27"/>
    <mergeCell ref="A24:E24"/>
    <mergeCell ref="F24:J24"/>
    <mergeCell ref="K24:L24"/>
    <mergeCell ref="B18:E18"/>
    <mergeCell ref="B19:E19"/>
    <mergeCell ref="B20:E20"/>
    <mergeCell ref="B21:E21"/>
    <mergeCell ref="S10:T10"/>
    <mergeCell ref="S11:T11"/>
    <mergeCell ref="A13:A14"/>
    <mergeCell ref="B15:E15"/>
    <mergeCell ref="J13:J14"/>
    <mergeCell ref="K13:K14"/>
    <mergeCell ref="L13:L14"/>
    <mergeCell ref="M13:M14"/>
    <mergeCell ref="B10:D10"/>
    <mergeCell ref="E10:F10"/>
    <mergeCell ref="G10:H10"/>
    <mergeCell ref="I10:K10"/>
    <mergeCell ref="L10:M10"/>
    <mergeCell ref="N10:P10"/>
    <mergeCell ref="Q10:R10"/>
    <mergeCell ref="E11:F11"/>
    <mergeCell ref="B11:D11"/>
    <mergeCell ref="B16:E16"/>
    <mergeCell ref="B17:E17"/>
    <mergeCell ref="S7:T7"/>
    <mergeCell ref="S8:T8"/>
    <mergeCell ref="S9:T9"/>
    <mergeCell ref="Y3:Z3"/>
    <mergeCell ref="Y4:Z4"/>
    <mergeCell ref="Y5:Z5"/>
    <mergeCell ref="Y6:Z6"/>
    <mergeCell ref="Y7:Z7"/>
    <mergeCell ref="Y8:Z8"/>
    <mergeCell ref="Y9:Z9"/>
    <mergeCell ref="Y11:Z11"/>
    <mergeCell ref="Q3:R3"/>
    <mergeCell ref="U3:V3"/>
    <mergeCell ref="W3:X3"/>
    <mergeCell ref="AA3:AB3"/>
    <mergeCell ref="AQ13:AS13"/>
    <mergeCell ref="AN13:AP13"/>
    <mergeCell ref="AK13:AM13"/>
    <mergeCell ref="S3:T3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P11:AS11"/>
    <mergeCell ref="AA11:AB11"/>
    <mergeCell ref="AC11:AD11"/>
    <mergeCell ref="AE11:AF11"/>
    <mergeCell ref="AG11:AH11"/>
    <mergeCell ref="AI11:AJ11"/>
    <mergeCell ref="S4:T4"/>
    <mergeCell ref="AK11:AO11"/>
    <mergeCell ref="AP10:AS10"/>
    <mergeCell ref="AA10:AB10"/>
    <mergeCell ref="AC10:AD10"/>
    <mergeCell ref="AE10:AF10"/>
    <mergeCell ref="AG10:AH10"/>
    <mergeCell ref="AI10:AJ10"/>
    <mergeCell ref="AK10:AO10"/>
    <mergeCell ref="AP9:AS9"/>
    <mergeCell ref="U10:V10"/>
    <mergeCell ref="W10:X10"/>
    <mergeCell ref="AA9:AB9"/>
    <mergeCell ref="AC9:AD9"/>
    <mergeCell ref="AE9:AF9"/>
    <mergeCell ref="AG9:AH9"/>
    <mergeCell ref="AI9:AJ9"/>
    <mergeCell ref="AK9:AO9"/>
    <mergeCell ref="AP8:AS8"/>
    <mergeCell ref="AA8:AB8"/>
    <mergeCell ref="AC8:AD8"/>
    <mergeCell ref="AE8:AF8"/>
    <mergeCell ref="AG8:AH8"/>
    <mergeCell ref="AI8:AJ8"/>
    <mergeCell ref="AK8:AO8"/>
    <mergeCell ref="Y10:Z10"/>
    <mergeCell ref="B9:D9"/>
    <mergeCell ref="E9:F9"/>
    <mergeCell ref="G9:H9"/>
    <mergeCell ref="I9:K9"/>
    <mergeCell ref="L9:M9"/>
    <mergeCell ref="N9:P9"/>
    <mergeCell ref="Q9:R9"/>
    <mergeCell ref="U9:V9"/>
    <mergeCell ref="W9:X9"/>
    <mergeCell ref="B8:D8"/>
    <mergeCell ref="E8:F8"/>
    <mergeCell ref="G8:H8"/>
    <mergeCell ref="I8:K8"/>
    <mergeCell ref="L8:M8"/>
    <mergeCell ref="N8:P8"/>
    <mergeCell ref="Q8:R8"/>
    <mergeCell ref="U8:V8"/>
    <mergeCell ref="W8:X8"/>
    <mergeCell ref="AP6:AS6"/>
    <mergeCell ref="B7:D7"/>
    <mergeCell ref="E7:F7"/>
    <mergeCell ref="G7:H7"/>
    <mergeCell ref="I7:K7"/>
    <mergeCell ref="L7:M7"/>
    <mergeCell ref="N7:P7"/>
    <mergeCell ref="Q7:R7"/>
    <mergeCell ref="U7:V7"/>
    <mergeCell ref="W7:X7"/>
    <mergeCell ref="AA6:AB6"/>
    <mergeCell ref="AC6:AD6"/>
    <mergeCell ref="AE6:AF6"/>
    <mergeCell ref="AG6:AH6"/>
    <mergeCell ref="AI6:AJ6"/>
    <mergeCell ref="AK6:AO6"/>
    <mergeCell ref="AP7:AS7"/>
    <mergeCell ref="AA7:AB7"/>
    <mergeCell ref="AC7:AD7"/>
    <mergeCell ref="AE7:AF7"/>
    <mergeCell ref="AG7:AH7"/>
    <mergeCell ref="AI7:AJ7"/>
    <mergeCell ref="AK7:AO7"/>
    <mergeCell ref="S6:T6"/>
    <mergeCell ref="B6:D6"/>
    <mergeCell ref="E6:F6"/>
    <mergeCell ref="G6:H6"/>
    <mergeCell ref="I6:K6"/>
    <mergeCell ref="L6:M6"/>
    <mergeCell ref="N6:P6"/>
    <mergeCell ref="Q6:R6"/>
    <mergeCell ref="U6:V6"/>
    <mergeCell ref="W6:X6"/>
    <mergeCell ref="AP4:AS4"/>
    <mergeCell ref="B5:D5"/>
    <mergeCell ref="E5:F5"/>
    <mergeCell ref="G5:H5"/>
    <mergeCell ref="I5:K5"/>
    <mergeCell ref="L5:M5"/>
    <mergeCell ref="N5:P5"/>
    <mergeCell ref="Q5:R5"/>
    <mergeCell ref="U5:V5"/>
    <mergeCell ref="W5:X5"/>
    <mergeCell ref="AA4:AB4"/>
    <mergeCell ref="AC4:AD4"/>
    <mergeCell ref="AE4:AF4"/>
    <mergeCell ref="AG4:AH4"/>
    <mergeCell ref="AI4:AJ4"/>
    <mergeCell ref="AK4:AO4"/>
    <mergeCell ref="AP5:AS5"/>
    <mergeCell ref="AA5:AB5"/>
    <mergeCell ref="AC5:AD5"/>
    <mergeCell ref="AE5:AF5"/>
    <mergeCell ref="AG5:AH5"/>
    <mergeCell ref="AI5:AJ5"/>
    <mergeCell ref="AK5:AO5"/>
    <mergeCell ref="S5:T5"/>
    <mergeCell ref="B4:D4"/>
    <mergeCell ref="E4:F4"/>
    <mergeCell ref="G4:H4"/>
    <mergeCell ref="I4:K4"/>
    <mergeCell ref="L4:M4"/>
    <mergeCell ref="N4:P4"/>
    <mergeCell ref="Q4:R4"/>
    <mergeCell ref="U4:V4"/>
    <mergeCell ref="W4:X4"/>
    <mergeCell ref="A2:A3"/>
    <mergeCell ref="N2:P3"/>
    <mergeCell ref="Q2:V2"/>
    <mergeCell ref="A1:AS1"/>
    <mergeCell ref="AC2:AD3"/>
    <mergeCell ref="AE2:AF3"/>
    <mergeCell ref="AI2:AJ3"/>
    <mergeCell ref="AP2:AS3"/>
    <mergeCell ref="AK2:AO3"/>
    <mergeCell ref="AG2:AH3"/>
    <mergeCell ref="B2:D3"/>
    <mergeCell ref="E2:F3"/>
    <mergeCell ref="G2:H3"/>
    <mergeCell ref="I2:K3"/>
    <mergeCell ref="L2:M3"/>
    <mergeCell ref="W2:AB2"/>
  </mergeCells>
  <pageMargins left="0.2" right="0.2" top="0.25" bottom="0.25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R46"/>
  <sheetViews>
    <sheetView showGridLines="0" workbookViewId="0">
      <selection activeCell="AA9" sqref="AA9:AB9"/>
    </sheetView>
  </sheetViews>
  <sheetFormatPr defaultRowHeight="15" x14ac:dyDescent="0.25"/>
  <cols>
    <col min="1" max="1" width="3.7109375" style="105" customWidth="1"/>
    <col min="2" max="4" width="5.5703125" customWidth="1"/>
    <col min="5" max="7" width="3.7109375" customWidth="1"/>
    <col min="8" max="8" width="5.5703125" customWidth="1"/>
    <col min="9" max="10" width="3.7109375" customWidth="1"/>
    <col min="11" max="11" width="5.42578125" customWidth="1"/>
    <col min="12" max="26" width="3.7109375" customWidth="1"/>
    <col min="27" max="27" width="4.42578125" customWidth="1"/>
    <col min="28" max="28" width="4.28515625" customWidth="1"/>
    <col min="29" max="30" width="4.5703125" customWidth="1"/>
    <col min="31" max="31" width="4.85546875" customWidth="1"/>
    <col min="32" max="32" width="4.28515625" customWidth="1"/>
    <col min="33" max="33" width="3.7109375" customWidth="1"/>
    <col min="34" max="34" width="4.42578125" customWidth="1"/>
    <col min="35" max="43" width="3.7109375" customWidth="1"/>
  </cols>
  <sheetData>
    <row r="1" spans="1:43" ht="21.75" thickBot="1" x14ac:dyDescent="0.3">
      <c r="A1" s="334" t="s">
        <v>986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</row>
    <row r="2" spans="1:43" ht="23.45" customHeight="1" thickBot="1" x14ac:dyDescent="0.4">
      <c r="A2" s="271"/>
      <c r="B2" s="271"/>
      <c r="C2" s="271"/>
      <c r="D2" s="42"/>
      <c r="E2" s="42"/>
      <c r="F2" s="42"/>
      <c r="G2" s="42"/>
      <c r="H2" s="42"/>
      <c r="I2" s="42"/>
      <c r="J2" s="336" t="s">
        <v>907</v>
      </c>
      <c r="K2" s="337"/>
      <c r="L2" s="337"/>
      <c r="M2" s="337"/>
      <c r="N2" s="337"/>
      <c r="O2" s="337"/>
      <c r="P2" s="337"/>
      <c r="Q2" s="337"/>
      <c r="R2" s="337"/>
      <c r="S2" s="337"/>
      <c r="T2" s="338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209"/>
      <c r="AG2" s="209"/>
      <c r="AH2" s="226"/>
      <c r="AI2" s="226"/>
      <c r="AJ2" s="226"/>
      <c r="AK2" s="226"/>
      <c r="AL2" s="226"/>
      <c r="AM2" s="226"/>
      <c r="AN2" s="209"/>
      <c r="AO2" s="209"/>
      <c r="AP2" s="209"/>
      <c r="AQ2" s="209"/>
    </row>
    <row r="3" spans="1:43" ht="23.1" customHeight="1" x14ac:dyDescent="0.25">
      <c r="A3" s="306" t="s">
        <v>887</v>
      </c>
      <c r="B3" s="314" t="s">
        <v>38</v>
      </c>
      <c r="C3" s="314"/>
      <c r="D3" s="282" t="s">
        <v>915</v>
      </c>
      <c r="E3" s="277"/>
      <c r="F3" s="277"/>
      <c r="G3" s="278"/>
      <c r="H3" s="295" t="s">
        <v>44</v>
      </c>
      <c r="I3" s="295"/>
      <c r="J3" s="295"/>
      <c r="K3" s="309" t="s">
        <v>977</v>
      </c>
      <c r="L3" s="310"/>
      <c r="M3" s="310"/>
      <c r="N3" s="310"/>
      <c r="O3" s="311"/>
      <c r="P3" s="289" t="s">
        <v>39</v>
      </c>
      <c r="Q3" s="290"/>
      <c r="R3" s="290"/>
      <c r="S3" s="291"/>
      <c r="T3" s="279" t="s">
        <v>956</v>
      </c>
      <c r="U3" s="280"/>
      <c r="V3" s="280"/>
      <c r="W3" s="281"/>
      <c r="X3" s="292" t="s">
        <v>888</v>
      </c>
      <c r="Y3" s="293"/>
      <c r="Z3" s="293"/>
      <c r="AA3" s="294"/>
      <c r="AB3" s="276" t="s">
        <v>959</v>
      </c>
      <c r="AC3" s="277"/>
      <c r="AD3" s="278"/>
      <c r="AE3" s="21"/>
      <c r="AF3" s="209"/>
      <c r="AG3" s="209"/>
      <c r="AH3" s="209"/>
      <c r="AI3" s="209"/>
      <c r="AJ3" s="209"/>
      <c r="AK3" s="209"/>
      <c r="AL3" s="209"/>
      <c r="AM3" s="226"/>
      <c r="AN3" s="209"/>
      <c r="AO3" s="209"/>
      <c r="AP3" s="209"/>
      <c r="AQ3" s="209"/>
    </row>
    <row r="4" spans="1:43" ht="21" customHeight="1" x14ac:dyDescent="0.25">
      <c r="A4" s="307"/>
      <c r="B4" s="272" t="s">
        <v>46</v>
      </c>
      <c r="C4" s="272"/>
      <c r="D4" s="273" t="s">
        <v>908</v>
      </c>
      <c r="E4" s="274"/>
      <c r="F4" s="274"/>
      <c r="G4" s="275"/>
      <c r="H4" s="313" t="s">
        <v>43</v>
      </c>
      <c r="I4" s="313"/>
      <c r="J4" s="313"/>
      <c r="K4" s="312" t="s">
        <v>909</v>
      </c>
      <c r="L4" s="312"/>
      <c r="M4" s="312"/>
      <c r="N4" s="312"/>
      <c r="O4" s="312"/>
      <c r="P4" s="286" t="s">
        <v>39</v>
      </c>
      <c r="Q4" s="287"/>
      <c r="R4" s="287"/>
      <c r="S4" s="288"/>
      <c r="T4" s="279" t="s">
        <v>910</v>
      </c>
      <c r="U4" s="280"/>
      <c r="V4" s="280"/>
      <c r="W4" s="281"/>
      <c r="X4" s="286" t="s">
        <v>55</v>
      </c>
      <c r="Y4" s="287"/>
      <c r="Z4" s="287"/>
      <c r="AA4" s="288"/>
      <c r="AB4" s="279" t="s">
        <v>911</v>
      </c>
      <c r="AC4" s="280"/>
      <c r="AD4" s="280"/>
      <c r="AE4" s="20"/>
      <c r="AF4" s="209"/>
      <c r="AG4" s="209"/>
      <c r="AH4" s="226"/>
      <c r="AI4" s="226"/>
      <c r="AJ4" s="226"/>
      <c r="AK4" s="226"/>
      <c r="AL4" s="226"/>
      <c r="AM4" s="226"/>
      <c r="AN4" s="209"/>
      <c r="AO4" s="209"/>
      <c r="AP4" s="209"/>
      <c r="AQ4" s="209"/>
    </row>
    <row r="5" spans="1:43" ht="20.100000000000001" customHeight="1" x14ac:dyDescent="0.25">
      <c r="A5" s="308"/>
      <c r="B5" s="272" t="s">
        <v>40</v>
      </c>
      <c r="C5" s="272"/>
      <c r="D5" s="273" t="s">
        <v>912</v>
      </c>
      <c r="E5" s="274"/>
      <c r="F5" s="274"/>
      <c r="G5" s="275"/>
      <c r="H5" s="313" t="s">
        <v>45</v>
      </c>
      <c r="I5" s="313"/>
      <c r="J5" s="313"/>
      <c r="K5" s="273">
        <v>2010</v>
      </c>
      <c r="L5" s="274"/>
      <c r="M5" s="274"/>
      <c r="N5" s="274"/>
      <c r="O5" s="275"/>
      <c r="P5" s="283" t="s">
        <v>42</v>
      </c>
      <c r="Q5" s="284"/>
      <c r="R5" s="284"/>
      <c r="S5" s="285"/>
      <c r="T5" s="282">
        <v>2015</v>
      </c>
      <c r="U5" s="277"/>
      <c r="V5" s="277"/>
      <c r="W5" s="278"/>
      <c r="X5" s="283" t="s">
        <v>41</v>
      </c>
      <c r="Y5" s="284"/>
      <c r="Z5" s="284"/>
      <c r="AA5" s="285"/>
      <c r="AB5" s="279" t="s">
        <v>937</v>
      </c>
      <c r="AC5" s="280"/>
      <c r="AD5" s="280"/>
      <c r="AE5" s="20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</row>
    <row r="6" spans="1:43" x14ac:dyDescent="0.25">
      <c r="A6" s="104"/>
      <c r="B6" s="22"/>
      <c r="C6" s="22"/>
      <c r="D6" s="23"/>
      <c r="E6" s="23"/>
      <c r="F6" s="22"/>
      <c r="G6" s="22"/>
      <c r="H6" s="22"/>
      <c r="I6" s="23"/>
      <c r="J6" s="23"/>
      <c r="K6" s="24"/>
      <c r="L6" s="24"/>
      <c r="M6" s="24"/>
      <c r="N6" s="23"/>
      <c r="O6" s="23"/>
      <c r="P6" s="24"/>
      <c r="Q6" s="24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3.45" customHeight="1" x14ac:dyDescent="0.25">
      <c r="A7" s="252" t="s">
        <v>77</v>
      </c>
      <c r="B7" s="253" t="s">
        <v>60</v>
      </c>
      <c r="C7" s="254"/>
      <c r="D7" s="255"/>
      <c r="E7" s="253" t="s">
        <v>61</v>
      </c>
      <c r="F7" s="255"/>
      <c r="G7" s="253" t="s">
        <v>62</v>
      </c>
      <c r="H7" s="255"/>
      <c r="I7" s="253" t="s">
        <v>63</v>
      </c>
      <c r="J7" s="254"/>
      <c r="K7" s="255"/>
      <c r="L7" s="253" t="s">
        <v>64</v>
      </c>
      <c r="M7" s="255"/>
      <c r="N7" s="253" t="s">
        <v>65</v>
      </c>
      <c r="O7" s="254"/>
      <c r="P7" s="255"/>
      <c r="Q7" s="259" t="s">
        <v>71</v>
      </c>
      <c r="R7" s="261"/>
      <c r="S7" s="261"/>
      <c r="T7" s="261"/>
      <c r="U7" s="261"/>
      <c r="V7" s="260"/>
      <c r="W7" s="259" t="s">
        <v>72</v>
      </c>
      <c r="X7" s="261"/>
      <c r="Y7" s="261"/>
      <c r="Z7" s="260"/>
      <c r="AA7" s="253" t="s">
        <v>66</v>
      </c>
      <c r="AB7" s="255"/>
      <c r="AC7" s="253" t="s">
        <v>67</v>
      </c>
      <c r="AD7" s="255"/>
      <c r="AE7" s="253" t="s">
        <v>68</v>
      </c>
      <c r="AF7" s="255"/>
      <c r="AG7" s="253" t="s">
        <v>69</v>
      </c>
      <c r="AH7" s="255"/>
      <c r="AI7" s="253" t="s">
        <v>70</v>
      </c>
      <c r="AJ7" s="254"/>
      <c r="AK7" s="254"/>
      <c r="AL7" s="254"/>
      <c r="AM7" s="255"/>
      <c r="AN7" s="253" t="s">
        <v>76</v>
      </c>
      <c r="AO7" s="254"/>
      <c r="AP7" s="254"/>
      <c r="AQ7" s="255"/>
    </row>
    <row r="8" spans="1:43" ht="23.45" customHeight="1" x14ac:dyDescent="0.25">
      <c r="A8" s="252"/>
      <c r="B8" s="256"/>
      <c r="C8" s="257"/>
      <c r="D8" s="258"/>
      <c r="E8" s="256"/>
      <c r="F8" s="258"/>
      <c r="G8" s="256"/>
      <c r="H8" s="258"/>
      <c r="I8" s="256"/>
      <c r="J8" s="257"/>
      <c r="K8" s="258"/>
      <c r="L8" s="256"/>
      <c r="M8" s="258"/>
      <c r="N8" s="256"/>
      <c r="O8" s="257"/>
      <c r="P8" s="258"/>
      <c r="Q8" s="259" t="s">
        <v>73</v>
      </c>
      <c r="R8" s="260"/>
      <c r="S8" s="259" t="s">
        <v>74</v>
      </c>
      <c r="T8" s="260"/>
      <c r="U8" s="259" t="s">
        <v>75</v>
      </c>
      <c r="V8" s="260"/>
      <c r="W8" s="259" t="s">
        <v>73</v>
      </c>
      <c r="X8" s="260"/>
      <c r="Y8" s="259" t="s">
        <v>74</v>
      </c>
      <c r="Z8" s="260"/>
      <c r="AA8" s="256"/>
      <c r="AB8" s="258"/>
      <c r="AC8" s="256"/>
      <c r="AD8" s="258"/>
      <c r="AE8" s="256"/>
      <c r="AF8" s="258"/>
      <c r="AG8" s="256"/>
      <c r="AH8" s="258"/>
      <c r="AI8" s="256"/>
      <c r="AJ8" s="257"/>
      <c r="AK8" s="257"/>
      <c r="AL8" s="257"/>
      <c r="AM8" s="258"/>
      <c r="AN8" s="256"/>
      <c r="AO8" s="257"/>
      <c r="AP8" s="257"/>
      <c r="AQ8" s="258"/>
    </row>
    <row r="9" spans="1:43" x14ac:dyDescent="0.25">
      <c r="A9" s="225" t="str">
        <f>IF(B9="","","1")</f>
        <v>1</v>
      </c>
      <c r="B9" s="262" t="s">
        <v>280</v>
      </c>
      <c r="C9" s="267"/>
      <c r="D9" s="263"/>
      <c r="E9" s="262" t="s">
        <v>863</v>
      </c>
      <c r="F9" s="263"/>
      <c r="G9" s="262" t="s">
        <v>867</v>
      </c>
      <c r="H9" s="263"/>
      <c r="I9" s="262" t="s">
        <v>918</v>
      </c>
      <c r="J9" s="267"/>
      <c r="K9" s="263"/>
      <c r="L9" s="262" t="s">
        <v>154</v>
      </c>
      <c r="M9" s="263"/>
      <c r="N9" s="270">
        <v>31634</v>
      </c>
      <c r="O9" s="267"/>
      <c r="P9" s="263"/>
      <c r="Q9" s="262" t="s">
        <v>880</v>
      </c>
      <c r="R9" s="263"/>
      <c r="S9" s="268">
        <v>2010</v>
      </c>
      <c r="T9" s="269"/>
      <c r="U9" s="262" t="s">
        <v>881</v>
      </c>
      <c r="V9" s="263"/>
      <c r="W9" s="262" t="s">
        <v>882</v>
      </c>
      <c r="X9" s="263"/>
      <c r="Y9" s="268">
        <v>2011</v>
      </c>
      <c r="Z9" s="269"/>
      <c r="AA9" s="270">
        <v>43327</v>
      </c>
      <c r="AB9" s="263"/>
      <c r="AC9" s="270">
        <v>43327</v>
      </c>
      <c r="AD9" s="263"/>
      <c r="AE9" s="270">
        <v>44378</v>
      </c>
      <c r="AF9" s="263"/>
      <c r="AG9" s="262">
        <v>1</v>
      </c>
      <c r="AH9" s="263"/>
      <c r="AI9" s="264" t="s">
        <v>883</v>
      </c>
      <c r="AJ9" s="265"/>
      <c r="AK9" s="265"/>
      <c r="AL9" s="265"/>
      <c r="AM9" s="266"/>
      <c r="AN9" s="262">
        <v>999999999</v>
      </c>
      <c r="AO9" s="267"/>
      <c r="AP9" s="267"/>
      <c r="AQ9" s="263"/>
    </row>
    <row r="10" spans="1:43" x14ac:dyDescent="0.25">
      <c r="A10" s="225">
        <f>IFERROR(IF(B10="","",A9+1),"")</f>
        <v>2</v>
      </c>
      <c r="B10" s="262" t="s">
        <v>942</v>
      </c>
      <c r="C10" s="267"/>
      <c r="D10" s="263"/>
      <c r="E10" s="262" t="s">
        <v>863</v>
      </c>
      <c r="F10" s="263"/>
      <c r="G10" s="262" t="s">
        <v>878</v>
      </c>
      <c r="H10" s="263"/>
      <c r="I10" s="262" t="s">
        <v>918</v>
      </c>
      <c r="J10" s="267"/>
      <c r="K10" s="263"/>
      <c r="L10" s="262" t="s">
        <v>500</v>
      </c>
      <c r="M10" s="263"/>
      <c r="N10" s="270">
        <v>31635</v>
      </c>
      <c r="O10" s="267"/>
      <c r="P10" s="263"/>
      <c r="Q10" s="262" t="s">
        <v>880</v>
      </c>
      <c r="R10" s="263"/>
      <c r="S10" s="268">
        <v>2011</v>
      </c>
      <c r="T10" s="269"/>
      <c r="U10" s="262" t="s">
        <v>925</v>
      </c>
      <c r="V10" s="263"/>
      <c r="W10" s="262" t="s">
        <v>882</v>
      </c>
      <c r="X10" s="263"/>
      <c r="Y10" s="268">
        <v>2012</v>
      </c>
      <c r="Z10" s="269"/>
      <c r="AA10" s="270">
        <v>43328</v>
      </c>
      <c r="AB10" s="263"/>
      <c r="AC10" s="270">
        <v>43328</v>
      </c>
      <c r="AD10" s="263"/>
      <c r="AE10" s="270">
        <v>44378</v>
      </c>
      <c r="AF10" s="263"/>
      <c r="AG10" s="262">
        <v>2</v>
      </c>
      <c r="AH10" s="263"/>
      <c r="AI10" s="264" t="s">
        <v>927</v>
      </c>
      <c r="AJ10" s="265"/>
      <c r="AK10" s="265"/>
      <c r="AL10" s="265"/>
      <c r="AM10" s="266"/>
      <c r="AN10" s="262">
        <v>888888888</v>
      </c>
      <c r="AO10" s="267"/>
      <c r="AP10" s="267"/>
      <c r="AQ10" s="263"/>
    </row>
    <row r="11" spans="1:43" x14ac:dyDescent="0.25">
      <c r="A11" s="225">
        <f t="shared" ref="A11:A18" si="0">IFERROR(IF(B11="","",A10+1),"")</f>
        <v>3</v>
      </c>
      <c r="B11" s="262" t="s">
        <v>978</v>
      </c>
      <c r="C11" s="267"/>
      <c r="D11" s="263"/>
      <c r="E11" s="262" t="s">
        <v>863</v>
      </c>
      <c r="F11" s="263"/>
      <c r="G11" s="262" t="s">
        <v>879</v>
      </c>
      <c r="H11" s="263"/>
      <c r="I11" s="262" t="s">
        <v>918</v>
      </c>
      <c r="J11" s="267"/>
      <c r="K11" s="263"/>
      <c r="L11" s="262" t="s">
        <v>172</v>
      </c>
      <c r="M11" s="263"/>
      <c r="N11" s="270">
        <v>31636</v>
      </c>
      <c r="O11" s="267"/>
      <c r="P11" s="263"/>
      <c r="Q11" s="262" t="s">
        <v>880</v>
      </c>
      <c r="R11" s="263"/>
      <c r="S11" s="268">
        <v>2012</v>
      </c>
      <c r="T11" s="269"/>
      <c r="U11" s="262" t="s">
        <v>926</v>
      </c>
      <c r="V11" s="263"/>
      <c r="W11" s="262" t="s">
        <v>882</v>
      </c>
      <c r="X11" s="263"/>
      <c r="Y11" s="268">
        <v>2013</v>
      </c>
      <c r="Z11" s="269"/>
      <c r="AA11" s="270">
        <v>43329</v>
      </c>
      <c r="AB11" s="263"/>
      <c r="AC11" s="270">
        <v>43329</v>
      </c>
      <c r="AD11" s="263"/>
      <c r="AE11" s="270">
        <v>44378</v>
      </c>
      <c r="AF11" s="263"/>
      <c r="AG11" s="262">
        <v>3</v>
      </c>
      <c r="AH11" s="263"/>
      <c r="AI11" s="264" t="s">
        <v>928</v>
      </c>
      <c r="AJ11" s="265"/>
      <c r="AK11" s="265"/>
      <c r="AL11" s="265"/>
      <c r="AM11" s="266"/>
      <c r="AN11" s="262">
        <v>777777777</v>
      </c>
      <c r="AO11" s="267"/>
      <c r="AP11" s="267"/>
      <c r="AQ11" s="263"/>
    </row>
    <row r="12" spans="1:43" x14ac:dyDescent="0.25">
      <c r="A12" s="225">
        <f t="shared" si="0"/>
        <v>4</v>
      </c>
      <c r="B12" s="262" t="s">
        <v>979</v>
      </c>
      <c r="C12" s="267"/>
      <c r="D12" s="263"/>
      <c r="E12" s="262" t="s">
        <v>863</v>
      </c>
      <c r="F12" s="263"/>
      <c r="G12" s="262" t="s">
        <v>868</v>
      </c>
      <c r="H12" s="263"/>
      <c r="I12" s="262" t="s">
        <v>918</v>
      </c>
      <c r="J12" s="267"/>
      <c r="K12" s="263"/>
      <c r="L12" s="262"/>
      <c r="M12" s="263"/>
      <c r="N12" s="270">
        <v>31637</v>
      </c>
      <c r="O12" s="267"/>
      <c r="P12" s="263"/>
      <c r="Q12" s="262" t="s">
        <v>880</v>
      </c>
      <c r="R12" s="263"/>
      <c r="S12" s="268">
        <v>2013</v>
      </c>
      <c r="T12" s="269"/>
      <c r="U12" s="262" t="s">
        <v>881</v>
      </c>
      <c r="V12" s="263"/>
      <c r="W12" s="262" t="s">
        <v>882</v>
      </c>
      <c r="X12" s="263"/>
      <c r="Y12" s="268">
        <v>2014</v>
      </c>
      <c r="Z12" s="269"/>
      <c r="AA12" s="270">
        <v>43330</v>
      </c>
      <c r="AB12" s="263"/>
      <c r="AC12" s="270">
        <v>43330</v>
      </c>
      <c r="AD12" s="263"/>
      <c r="AE12" s="270">
        <v>44378</v>
      </c>
      <c r="AF12" s="263"/>
      <c r="AG12" s="262">
        <v>4</v>
      </c>
      <c r="AH12" s="263"/>
      <c r="AI12" s="264" t="s">
        <v>929</v>
      </c>
      <c r="AJ12" s="265"/>
      <c r="AK12" s="265"/>
      <c r="AL12" s="265"/>
      <c r="AM12" s="266"/>
      <c r="AN12" s="262">
        <v>666666666</v>
      </c>
      <c r="AO12" s="267"/>
      <c r="AP12" s="267"/>
      <c r="AQ12" s="263"/>
    </row>
    <row r="13" spans="1:43" x14ac:dyDescent="0.25">
      <c r="A13" s="225">
        <f t="shared" si="0"/>
        <v>5</v>
      </c>
      <c r="B13" s="262" t="s">
        <v>943</v>
      </c>
      <c r="C13" s="267"/>
      <c r="D13" s="263"/>
      <c r="E13" s="262" t="s">
        <v>864</v>
      </c>
      <c r="F13" s="263"/>
      <c r="G13" s="262" t="s">
        <v>878</v>
      </c>
      <c r="H13" s="263"/>
      <c r="I13" s="262" t="s">
        <v>918</v>
      </c>
      <c r="J13" s="267"/>
      <c r="K13" s="263"/>
      <c r="L13" s="262"/>
      <c r="M13" s="263"/>
      <c r="N13" s="270">
        <v>31638</v>
      </c>
      <c r="O13" s="267"/>
      <c r="P13" s="263"/>
      <c r="Q13" s="262" t="s">
        <v>880</v>
      </c>
      <c r="R13" s="263"/>
      <c r="S13" s="268">
        <v>2014</v>
      </c>
      <c r="T13" s="269"/>
      <c r="U13" s="262" t="s">
        <v>925</v>
      </c>
      <c r="V13" s="263"/>
      <c r="W13" s="262" t="s">
        <v>882</v>
      </c>
      <c r="X13" s="263"/>
      <c r="Y13" s="268">
        <v>2015</v>
      </c>
      <c r="Z13" s="269"/>
      <c r="AA13" s="270">
        <v>43331</v>
      </c>
      <c r="AB13" s="263"/>
      <c r="AC13" s="270">
        <v>43331</v>
      </c>
      <c r="AD13" s="263"/>
      <c r="AE13" s="270">
        <v>44378</v>
      </c>
      <c r="AF13" s="263"/>
      <c r="AG13" s="262">
        <v>5</v>
      </c>
      <c r="AH13" s="263"/>
      <c r="AI13" s="264" t="s">
        <v>930</v>
      </c>
      <c r="AJ13" s="265"/>
      <c r="AK13" s="265"/>
      <c r="AL13" s="265"/>
      <c r="AM13" s="266"/>
      <c r="AN13" s="262">
        <v>555555555</v>
      </c>
      <c r="AO13" s="267"/>
      <c r="AP13" s="267"/>
      <c r="AQ13" s="263"/>
    </row>
    <row r="14" spans="1:43" x14ac:dyDescent="0.25">
      <c r="A14" s="225">
        <f t="shared" si="0"/>
        <v>6</v>
      </c>
      <c r="B14" s="262" t="s">
        <v>980</v>
      </c>
      <c r="C14" s="267"/>
      <c r="D14" s="263"/>
      <c r="E14" s="262" t="s">
        <v>863</v>
      </c>
      <c r="F14" s="263"/>
      <c r="G14" s="262" t="s">
        <v>879</v>
      </c>
      <c r="H14" s="263"/>
      <c r="I14" s="262" t="s">
        <v>918</v>
      </c>
      <c r="J14" s="267"/>
      <c r="K14" s="263"/>
      <c r="L14" s="262"/>
      <c r="M14" s="263"/>
      <c r="N14" s="270">
        <v>31639</v>
      </c>
      <c r="O14" s="267"/>
      <c r="P14" s="263"/>
      <c r="Q14" s="262" t="s">
        <v>880</v>
      </c>
      <c r="R14" s="263"/>
      <c r="S14" s="268">
        <v>2015</v>
      </c>
      <c r="T14" s="269"/>
      <c r="U14" s="262" t="s">
        <v>926</v>
      </c>
      <c r="V14" s="263"/>
      <c r="W14" s="262" t="s">
        <v>882</v>
      </c>
      <c r="X14" s="263"/>
      <c r="Y14" s="268">
        <v>2016</v>
      </c>
      <c r="Z14" s="269"/>
      <c r="AA14" s="270">
        <v>43332</v>
      </c>
      <c r="AB14" s="263"/>
      <c r="AC14" s="270">
        <v>43332</v>
      </c>
      <c r="AD14" s="263"/>
      <c r="AE14" s="270">
        <v>44378</v>
      </c>
      <c r="AF14" s="263"/>
      <c r="AG14" s="262">
        <v>6</v>
      </c>
      <c r="AH14" s="263"/>
      <c r="AI14" s="264" t="s">
        <v>931</v>
      </c>
      <c r="AJ14" s="265"/>
      <c r="AK14" s="265"/>
      <c r="AL14" s="265"/>
      <c r="AM14" s="266"/>
      <c r="AN14" s="262">
        <v>444444444</v>
      </c>
      <c r="AO14" s="267"/>
      <c r="AP14" s="267"/>
      <c r="AQ14" s="263"/>
    </row>
    <row r="15" spans="1:43" x14ac:dyDescent="0.25">
      <c r="A15" s="225">
        <f t="shared" si="0"/>
        <v>7</v>
      </c>
      <c r="B15" s="262" t="s">
        <v>981</v>
      </c>
      <c r="C15" s="267"/>
      <c r="D15" s="263"/>
      <c r="E15" s="262" t="s">
        <v>864</v>
      </c>
      <c r="F15" s="263"/>
      <c r="G15" s="262" t="s">
        <v>868</v>
      </c>
      <c r="H15" s="263"/>
      <c r="I15" s="262" t="s">
        <v>918</v>
      </c>
      <c r="J15" s="267"/>
      <c r="K15" s="263"/>
      <c r="L15" s="262"/>
      <c r="M15" s="263"/>
      <c r="N15" s="270">
        <v>31640</v>
      </c>
      <c r="O15" s="267"/>
      <c r="P15" s="263"/>
      <c r="Q15" s="262" t="s">
        <v>880</v>
      </c>
      <c r="R15" s="263"/>
      <c r="S15" s="268">
        <v>2016</v>
      </c>
      <c r="T15" s="269"/>
      <c r="U15" s="262" t="s">
        <v>881</v>
      </c>
      <c r="V15" s="263"/>
      <c r="W15" s="262" t="s">
        <v>882</v>
      </c>
      <c r="X15" s="263"/>
      <c r="Y15" s="268">
        <v>2017</v>
      </c>
      <c r="Z15" s="269"/>
      <c r="AA15" s="270">
        <v>43333</v>
      </c>
      <c r="AB15" s="263"/>
      <c r="AC15" s="270">
        <v>43333</v>
      </c>
      <c r="AD15" s="263"/>
      <c r="AE15" s="270">
        <v>44378</v>
      </c>
      <c r="AF15" s="263"/>
      <c r="AG15" s="262">
        <v>7</v>
      </c>
      <c r="AH15" s="263"/>
      <c r="AI15" s="264" t="s">
        <v>932</v>
      </c>
      <c r="AJ15" s="265"/>
      <c r="AK15" s="265"/>
      <c r="AL15" s="265"/>
      <c r="AM15" s="266"/>
      <c r="AN15" s="262">
        <v>333333333</v>
      </c>
      <c r="AO15" s="267"/>
      <c r="AP15" s="267"/>
      <c r="AQ15" s="263"/>
    </row>
    <row r="16" spans="1:43" x14ac:dyDescent="0.25">
      <c r="A16" s="225">
        <f t="shared" si="0"/>
        <v>8</v>
      </c>
      <c r="B16" s="262" t="s">
        <v>797</v>
      </c>
      <c r="C16" s="267"/>
      <c r="D16" s="263"/>
      <c r="E16" s="262" t="s">
        <v>863</v>
      </c>
      <c r="F16" s="263"/>
      <c r="G16" s="262" t="s">
        <v>879</v>
      </c>
      <c r="H16" s="263"/>
      <c r="I16" s="262" t="s">
        <v>918</v>
      </c>
      <c r="J16" s="267"/>
      <c r="K16" s="263"/>
      <c r="L16" s="262"/>
      <c r="M16" s="263"/>
      <c r="N16" s="270">
        <v>31641</v>
      </c>
      <c r="O16" s="267"/>
      <c r="P16" s="263"/>
      <c r="Q16" s="262" t="s">
        <v>880</v>
      </c>
      <c r="R16" s="263"/>
      <c r="S16" s="268">
        <v>2017</v>
      </c>
      <c r="T16" s="269"/>
      <c r="U16" s="262" t="s">
        <v>925</v>
      </c>
      <c r="V16" s="263"/>
      <c r="W16" s="262" t="s">
        <v>882</v>
      </c>
      <c r="X16" s="263"/>
      <c r="Y16" s="268">
        <v>2018</v>
      </c>
      <c r="Z16" s="269"/>
      <c r="AA16" s="270">
        <v>43334</v>
      </c>
      <c r="AB16" s="263"/>
      <c r="AC16" s="270">
        <v>43334</v>
      </c>
      <c r="AD16" s="263"/>
      <c r="AE16" s="270">
        <v>44378</v>
      </c>
      <c r="AF16" s="263"/>
      <c r="AG16" s="262">
        <v>8</v>
      </c>
      <c r="AH16" s="263"/>
      <c r="AI16" s="264" t="s">
        <v>933</v>
      </c>
      <c r="AJ16" s="265"/>
      <c r="AK16" s="265"/>
      <c r="AL16" s="265"/>
      <c r="AM16" s="266"/>
      <c r="AN16" s="262">
        <v>222222222</v>
      </c>
      <c r="AO16" s="267"/>
      <c r="AP16" s="267"/>
      <c r="AQ16" s="263"/>
    </row>
    <row r="17" spans="1:44" x14ac:dyDescent="0.25">
      <c r="A17" s="225">
        <f t="shared" si="0"/>
        <v>9</v>
      </c>
      <c r="B17" s="262" t="s">
        <v>944</v>
      </c>
      <c r="C17" s="267"/>
      <c r="D17" s="263"/>
      <c r="E17" s="262" t="s">
        <v>863</v>
      </c>
      <c r="F17" s="263"/>
      <c r="G17" s="262" t="s">
        <v>878</v>
      </c>
      <c r="H17" s="263"/>
      <c r="I17" s="262" t="s">
        <v>918</v>
      </c>
      <c r="J17" s="267"/>
      <c r="K17" s="263"/>
      <c r="L17" s="262"/>
      <c r="M17" s="263"/>
      <c r="N17" s="270">
        <v>31642</v>
      </c>
      <c r="O17" s="267"/>
      <c r="P17" s="263"/>
      <c r="Q17" s="262" t="s">
        <v>880</v>
      </c>
      <c r="R17" s="263"/>
      <c r="S17" s="268">
        <v>2018</v>
      </c>
      <c r="T17" s="269"/>
      <c r="U17" s="262" t="s">
        <v>926</v>
      </c>
      <c r="V17" s="263"/>
      <c r="W17" s="262" t="s">
        <v>882</v>
      </c>
      <c r="X17" s="263"/>
      <c r="Y17" s="268">
        <v>2019</v>
      </c>
      <c r="Z17" s="269"/>
      <c r="AA17" s="270">
        <v>43335</v>
      </c>
      <c r="AB17" s="263"/>
      <c r="AC17" s="270">
        <v>43335</v>
      </c>
      <c r="AD17" s="263"/>
      <c r="AE17" s="270">
        <v>44378</v>
      </c>
      <c r="AF17" s="263"/>
      <c r="AG17" s="262">
        <v>9</v>
      </c>
      <c r="AH17" s="263"/>
      <c r="AI17" s="264" t="s">
        <v>934</v>
      </c>
      <c r="AJ17" s="265"/>
      <c r="AK17" s="265"/>
      <c r="AL17" s="265"/>
      <c r="AM17" s="266"/>
      <c r="AN17" s="262">
        <v>111111111</v>
      </c>
      <c r="AO17" s="267"/>
      <c r="AP17" s="267"/>
      <c r="AQ17" s="263"/>
    </row>
    <row r="18" spans="1:44" x14ac:dyDescent="0.25">
      <c r="A18" s="225">
        <f t="shared" si="0"/>
        <v>10</v>
      </c>
      <c r="B18" s="262" t="s">
        <v>945</v>
      </c>
      <c r="C18" s="267"/>
      <c r="D18" s="263"/>
      <c r="E18" s="262" t="s">
        <v>940</v>
      </c>
      <c r="F18" s="263"/>
      <c r="G18" s="262" t="s">
        <v>868</v>
      </c>
      <c r="H18" s="263"/>
      <c r="I18" s="262" t="s">
        <v>940</v>
      </c>
      <c r="J18" s="267"/>
      <c r="K18" s="263"/>
      <c r="L18" s="262" t="s">
        <v>940</v>
      </c>
      <c r="M18" s="263"/>
      <c r="N18" s="270">
        <v>31643</v>
      </c>
      <c r="O18" s="267"/>
      <c r="P18" s="263"/>
      <c r="Q18" s="262" t="s">
        <v>880</v>
      </c>
      <c r="R18" s="263"/>
      <c r="S18" s="268">
        <v>2019</v>
      </c>
      <c r="T18" s="269"/>
      <c r="U18" s="262" t="s">
        <v>925</v>
      </c>
      <c r="V18" s="263"/>
      <c r="W18" s="262" t="s">
        <v>946</v>
      </c>
      <c r="X18" s="263"/>
      <c r="Y18" s="268">
        <v>2020</v>
      </c>
      <c r="Z18" s="269"/>
      <c r="AA18" s="270">
        <v>43336</v>
      </c>
      <c r="AB18" s="263"/>
      <c r="AC18" s="270">
        <v>43336</v>
      </c>
      <c r="AD18" s="263"/>
      <c r="AE18" s="270">
        <v>44378</v>
      </c>
      <c r="AF18" s="263"/>
      <c r="AG18" s="262">
        <v>6</v>
      </c>
      <c r="AH18" s="263"/>
      <c r="AI18" s="264" t="s">
        <v>935</v>
      </c>
      <c r="AJ18" s="265"/>
      <c r="AK18" s="265"/>
      <c r="AL18" s="265"/>
      <c r="AM18" s="266"/>
      <c r="AN18" s="262">
        <v>111111112</v>
      </c>
      <c r="AO18" s="267"/>
      <c r="AP18" s="267"/>
      <c r="AQ18" s="263"/>
    </row>
    <row r="19" spans="1:44" ht="15.75" thickBot="1" x14ac:dyDescent="0.3"/>
    <row r="20" spans="1:44" ht="15.75" thickBot="1" x14ac:dyDescent="0.3">
      <c r="A20" s="300" t="s">
        <v>865</v>
      </c>
      <c r="B20" s="301"/>
      <c r="C20" s="301"/>
      <c r="D20" s="302"/>
      <c r="F20" s="299" t="s">
        <v>869</v>
      </c>
      <c r="G20" s="299"/>
      <c r="H20" s="299"/>
      <c r="I20" s="299"/>
      <c r="J20" s="299"/>
      <c r="K20" s="299"/>
      <c r="L20" s="299"/>
      <c r="N20" s="315" t="s">
        <v>64</v>
      </c>
      <c r="O20" s="316"/>
      <c r="S20" s="299" t="s">
        <v>877</v>
      </c>
      <c r="T20" s="299"/>
      <c r="U20" s="299"/>
      <c r="V20" s="299"/>
      <c r="W20" s="299"/>
      <c r="X20" s="299"/>
      <c r="Y20" s="299"/>
    </row>
    <row r="21" spans="1:44" ht="14.45" customHeight="1" x14ac:dyDescent="0.25">
      <c r="A21" s="207" t="s">
        <v>856</v>
      </c>
      <c r="B21" s="303" t="s">
        <v>866</v>
      </c>
      <c r="C21" s="304"/>
      <c r="D21" s="305"/>
      <c r="F21" s="296" t="s">
        <v>871</v>
      </c>
      <c r="G21" s="296"/>
      <c r="H21" s="296"/>
      <c r="I21" s="298" t="s">
        <v>985</v>
      </c>
      <c r="J21" s="298"/>
      <c r="K21" s="298"/>
      <c r="L21" s="298"/>
      <c r="N21" s="219" t="s">
        <v>500</v>
      </c>
      <c r="O21" s="220"/>
      <c r="S21" s="296" t="s">
        <v>870</v>
      </c>
      <c r="T21" s="296"/>
      <c r="U21" s="296"/>
      <c r="V21" s="297"/>
      <c r="W21" s="297"/>
      <c r="X21" s="297"/>
      <c r="Y21" s="297"/>
    </row>
    <row r="22" spans="1:44" ht="14.45" customHeight="1" x14ac:dyDescent="0.25">
      <c r="A22" s="208">
        <f>IF(B22="","",1)</f>
        <v>1</v>
      </c>
      <c r="B22" s="216" t="s">
        <v>867</v>
      </c>
      <c r="C22" s="217"/>
      <c r="D22" s="218"/>
      <c r="F22" s="296" t="s">
        <v>872</v>
      </c>
      <c r="G22" s="296"/>
      <c r="H22" s="296"/>
      <c r="I22" s="298" t="s">
        <v>873</v>
      </c>
      <c r="J22" s="298"/>
      <c r="K22" s="298"/>
      <c r="L22" s="298"/>
      <c r="N22" s="221" t="s">
        <v>172</v>
      </c>
      <c r="O22" s="222"/>
      <c r="S22" s="296" t="s">
        <v>886</v>
      </c>
      <c r="T22" s="296"/>
      <c r="U22" s="296"/>
      <c r="V22" s="297" t="s">
        <v>947</v>
      </c>
      <c r="W22" s="297"/>
      <c r="X22" s="297"/>
      <c r="Y22" s="297"/>
    </row>
    <row r="23" spans="1:44" x14ac:dyDescent="0.25">
      <c r="A23" s="208">
        <f>IF(B23="","",A22+1)</f>
        <v>2</v>
      </c>
      <c r="B23" s="216" t="s">
        <v>878</v>
      </c>
      <c r="C23" s="217"/>
      <c r="D23" s="218"/>
      <c r="F23" s="296" t="s">
        <v>870</v>
      </c>
      <c r="G23" s="296"/>
      <c r="H23" s="296"/>
      <c r="I23" s="297" t="s">
        <v>874</v>
      </c>
      <c r="J23" s="297"/>
      <c r="K23" s="297"/>
      <c r="L23" s="297"/>
      <c r="N23" s="221" t="s">
        <v>154</v>
      </c>
      <c r="O23" s="222"/>
    </row>
    <row r="24" spans="1:44" ht="15.75" thickBot="1" x14ac:dyDescent="0.3">
      <c r="A24" s="208">
        <f t="shared" ref="A24:A28" si="1">IF(B24="","",A23+1)</f>
        <v>3</v>
      </c>
      <c r="B24" s="216" t="s">
        <v>879</v>
      </c>
      <c r="C24" s="217"/>
      <c r="D24" s="218"/>
      <c r="F24" s="296" t="s">
        <v>886</v>
      </c>
      <c r="G24" s="296"/>
      <c r="H24" s="296"/>
      <c r="I24" s="297"/>
      <c r="J24" s="297"/>
      <c r="K24" s="297"/>
      <c r="L24" s="297"/>
      <c r="N24" s="223" t="s">
        <v>216</v>
      </c>
      <c r="O24" s="224"/>
    </row>
    <row r="25" spans="1:44" x14ac:dyDescent="0.25">
      <c r="A25" s="208">
        <f t="shared" si="1"/>
        <v>4</v>
      </c>
      <c r="B25" s="216" t="s">
        <v>868</v>
      </c>
      <c r="C25" s="217"/>
      <c r="D25" s="218"/>
      <c r="F25" s="296" t="s">
        <v>875</v>
      </c>
      <c r="G25" s="296"/>
      <c r="H25" s="296"/>
      <c r="I25" s="297" t="s">
        <v>876</v>
      </c>
      <c r="J25" s="297"/>
      <c r="K25" s="297"/>
      <c r="L25" s="297"/>
    </row>
    <row r="26" spans="1:44" x14ac:dyDescent="0.25">
      <c r="A26" s="208" t="str">
        <f t="shared" si="1"/>
        <v/>
      </c>
      <c r="B26" s="216"/>
      <c r="C26" s="217"/>
      <c r="D26" s="218"/>
    </row>
    <row r="27" spans="1:44" x14ac:dyDescent="0.25">
      <c r="A27" s="208" t="str">
        <f t="shared" si="1"/>
        <v/>
      </c>
      <c r="B27" s="216"/>
      <c r="C27" s="217"/>
      <c r="D27" s="218"/>
    </row>
    <row r="28" spans="1:44" ht="15.75" thickBot="1" x14ac:dyDescent="0.3">
      <c r="A28" s="105" t="str">
        <f t="shared" si="1"/>
        <v/>
      </c>
    </row>
    <row r="29" spans="1:44" ht="15.75" thickBot="1" x14ac:dyDescent="0.3">
      <c r="B29" s="320" t="s">
        <v>108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2"/>
    </row>
    <row r="30" spans="1:44" ht="14.45" customHeight="1" x14ac:dyDescent="0.25">
      <c r="B30" s="323" t="s">
        <v>90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5"/>
      <c r="P30" s="323" t="s">
        <v>89</v>
      </c>
      <c r="Q30" s="324"/>
      <c r="R30" s="324"/>
      <c r="S30" s="324"/>
      <c r="T30" s="324"/>
      <c r="U30" s="324"/>
      <c r="V30" s="324"/>
      <c r="W30" s="325"/>
      <c r="X30" s="323" t="s">
        <v>88</v>
      </c>
      <c r="Y30" s="324"/>
      <c r="Z30" s="324"/>
      <c r="AA30" s="324"/>
      <c r="AB30" s="324"/>
      <c r="AC30" s="325"/>
      <c r="AD30" s="326" t="s">
        <v>97</v>
      </c>
      <c r="AE30" s="327"/>
      <c r="AF30" s="328"/>
      <c r="AG30" s="323" t="s">
        <v>86</v>
      </c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5"/>
    </row>
    <row r="31" spans="1:44" ht="14.45" customHeight="1" x14ac:dyDescent="0.25">
      <c r="B31" s="317" t="s">
        <v>92</v>
      </c>
      <c r="C31" s="318"/>
      <c r="D31" s="319"/>
      <c r="E31" s="317" t="s">
        <v>93</v>
      </c>
      <c r="F31" s="318"/>
      <c r="G31" s="319"/>
      <c r="H31" s="317" t="s">
        <v>94</v>
      </c>
      <c r="I31" s="319"/>
      <c r="J31" s="317" t="s">
        <v>95</v>
      </c>
      <c r="K31" s="319"/>
      <c r="L31" s="317" t="s">
        <v>91</v>
      </c>
      <c r="M31" s="319"/>
      <c r="N31" s="317" t="s">
        <v>5</v>
      </c>
      <c r="O31" s="319"/>
      <c r="P31" s="317" t="s">
        <v>96</v>
      </c>
      <c r="Q31" s="318"/>
      <c r="R31" s="319"/>
      <c r="S31" s="317" t="s">
        <v>98</v>
      </c>
      <c r="T31" s="318"/>
      <c r="U31" s="319"/>
      <c r="V31" s="317" t="s">
        <v>104</v>
      </c>
      <c r="W31" s="319"/>
      <c r="X31" s="317" t="s">
        <v>7</v>
      </c>
      <c r="Y31" s="319"/>
      <c r="Z31" s="317" t="s">
        <v>8</v>
      </c>
      <c r="AA31" s="319"/>
      <c r="AB31" s="317" t="s">
        <v>9</v>
      </c>
      <c r="AC31" s="319"/>
      <c r="AD31" s="329"/>
      <c r="AE31" s="330"/>
      <c r="AF31" s="331"/>
      <c r="AG31" s="317" t="s">
        <v>99</v>
      </c>
      <c r="AH31" s="319"/>
      <c r="AI31" s="317" t="s">
        <v>100</v>
      </c>
      <c r="AJ31" s="319"/>
      <c r="AK31" s="317" t="s">
        <v>101</v>
      </c>
      <c r="AL31" s="319"/>
      <c r="AM31" s="317" t="s">
        <v>102</v>
      </c>
      <c r="AN31" s="319"/>
      <c r="AO31" s="317" t="s">
        <v>91</v>
      </c>
      <c r="AP31" s="319"/>
      <c r="AQ31" s="317" t="s">
        <v>103</v>
      </c>
      <c r="AR31" s="319"/>
    </row>
    <row r="32" spans="1:44" x14ac:dyDescent="0.25">
      <c r="B32" s="262">
        <v>1</v>
      </c>
      <c r="C32" s="267"/>
      <c r="D32" s="263"/>
      <c r="E32" s="262">
        <v>2</v>
      </c>
      <c r="F32" s="267"/>
      <c r="G32" s="263"/>
      <c r="H32" s="262">
        <v>3</v>
      </c>
      <c r="I32" s="263"/>
      <c r="J32" s="262">
        <v>4</v>
      </c>
      <c r="K32" s="263"/>
      <c r="L32" s="262">
        <v>5</v>
      </c>
      <c r="M32" s="263"/>
      <c r="N32" s="262">
        <f>B32+E32+H32+J32+L32</f>
        <v>15</v>
      </c>
      <c r="O32" s="263"/>
      <c r="P32" s="262" t="s">
        <v>903</v>
      </c>
      <c r="Q32" s="267"/>
      <c r="R32" s="263"/>
      <c r="S32" s="262" t="s">
        <v>905</v>
      </c>
      <c r="T32" s="267"/>
      <c r="U32" s="263"/>
      <c r="V32" s="262" t="s">
        <v>948</v>
      </c>
      <c r="W32" s="263"/>
      <c r="X32" s="262">
        <v>2</v>
      </c>
      <c r="Y32" s="263"/>
      <c r="Z32" s="262">
        <v>2</v>
      </c>
      <c r="AA32" s="263"/>
      <c r="AB32" s="262">
        <f>X32+Z32</f>
        <v>4</v>
      </c>
      <c r="AC32" s="263"/>
      <c r="AD32" s="339" t="s">
        <v>902</v>
      </c>
      <c r="AE32" s="339"/>
      <c r="AF32" s="339"/>
      <c r="AG32" s="340" t="s">
        <v>904</v>
      </c>
      <c r="AH32" s="341"/>
      <c r="AI32" s="262" t="s">
        <v>904</v>
      </c>
      <c r="AJ32" s="263"/>
      <c r="AK32" s="262" t="s">
        <v>904</v>
      </c>
      <c r="AL32" s="263"/>
      <c r="AM32" s="262" t="s">
        <v>904</v>
      </c>
      <c r="AN32" s="263"/>
      <c r="AO32" s="262" t="s">
        <v>904</v>
      </c>
      <c r="AP32" s="263"/>
      <c r="AQ32" s="262" t="s">
        <v>903</v>
      </c>
      <c r="AR32" s="263"/>
    </row>
    <row r="33" spans="3:4" ht="15.75" thickBot="1" x14ac:dyDescent="0.3"/>
    <row r="34" spans="3:4" x14ac:dyDescent="0.25">
      <c r="C34" s="332" t="s">
        <v>936</v>
      </c>
      <c r="D34" s="333"/>
    </row>
    <row r="35" spans="3:4" x14ac:dyDescent="0.25">
      <c r="C35" s="97" t="s">
        <v>18</v>
      </c>
      <c r="D35" s="98"/>
    </row>
    <row r="36" spans="3:4" x14ac:dyDescent="0.25">
      <c r="C36" s="99" t="s">
        <v>22</v>
      </c>
      <c r="D36" s="100"/>
    </row>
    <row r="37" spans="3:4" x14ac:dyDescent="0.25">
      <c r="C37" s="97" t="s">
        <v>20</v>
      </c>
      <c r="D37" s="98"/>
    </row>
    <row r="38" spans="3:4" x14ac:dyDescent="0.25">
      <c r="C38" s="97" t="s">
        <v>21</v>
      </c>
      <c r="D38" s="98"/>
    </row>
    <row r="39" spans="3:4" ht="28.5" customHeight="1" x14ac:dyDescent="0.25">
      <c r="C39" s="97" t="s">
        <v>26</v>
      </c>
      <c r="D39" s="98"/>
    </row>
    <row r="40" spans="3:4" ht="21.95" customHeight="1" x14ac:dyDescent="0.25">
      <c r="C40" s="97" t="s">
        <v>24</v>
      </c>
      <c r="D40" s="98"/>
    </row>
    <row r="41" spans="3:4" ht="24" x14ac:dyDescent="0.25">
      <c r="C41" s="97" t="s">
        <v>25</v>
      </c>
      <c r="D41" s="98"/>
    </row>
    <row r="42" spans="3:4" x14ac:dyDescent="0.25">
      <c r="C42" s="97" t="s">
        <v>23</v>
      </c>
      <c r="D42" s="98"/>
    </row>
    <row r="43" spans="3:4" x14ac:dyDescent="0.25">
      <c r="C43" s="97"/>
      <c r="D43" s="98"/>
    </row>
    <row r="44" spans="3:4" x14ac:dyDescent="0.25">
      <c r="C44" s="97"/>
      <c r="D44" s="98"/>
    </row>
    <row r="45" spans="3:4" x14ac:dyDescent="0.25">
      <c r="C45" s="97"/>
      <c r="D45" s="98"/>
    </row>
    <row r="46" spans="3:4" ht="15.75" thickBot="1" x14ac:dyDescent="0.3">
      <c r="C46" s="103"/>
      <c r="D46" s="101"/>
    </row>
  </sheetData>
  <sheetProtection password="CE54" sheet="1" objects="1" scenarios="1"/>
  <mergeCells count="281">
    <mergeCell ref="C34:D34"/>
    <mergeCell ref="A1:AE1"/>
    <mergeCell ref="J2:T2"/>
    <mergeCell ref="AO32:AP32"/>
    <mergeCell ref="AQ32:AR32"/>
    <mergeCell ref="AB32:AC32"/>
    <mergeCell ref="AD32:AF32"/>
    <mergeCell ref="AG32:AH32"/>
    <mergeCell ref="AI32:AJ32"/>
    <mergeCell ref="AK32:AL32"/>
    <mergeCell ref="AM32:AN32"/>
    <mergeCell ref="N32:O32"/>
    <mergeCell ref="P32:R32"/>
    <mergeCell ref="S32:U32"/>
    <mergeCell ref="V32:W32"/>
    <mergeCell ref="X32:Y32"/>
    <mergeCell ref="Z32:AA32"/>
    <mergeCell ref="AI31:AJ31"/>
    <mergeCell ref="AK31:AL31"/>
    <mergeCell ref="AM31:AN31"/>
    <mergeCell ref="AO31:AP31"/>
    <mergeCell ref="AQ31:AR31"/>
    <mergeCell ref="B32:D32"/>
    <mergeCell ref="E32:G32"/>
    <mergeCell ref="H32:I32"/>
    <mergeCell ref="J32:K32"/>
    <mergeCell ref="L32:M32"/>
    <mergeCell ref="S31:U31"/>
    <mergeCell ref="V31:W31"/>
    <mergeCell ref="X31:Y31"/>
    <mergeCell ref="Z31:AA31"/>
    <mergeCell ref="AB31:AC31"/>
    <mergeCell ref="AG31:AH31"/>
    <mergeCell ref="E31:G31"/>
    <mergeCell ref="H31:I31"/>
    <mergeCell ref="J31:K31"/>
    <mergeCell ref="L31:M31"/>
    <mergeCell ref="N31:O31"/>
    <mergeCell ref="P31:R31"/>
    <mergeCell ref="B29:AR29"/>
    <mergeCell ref="B30:O30"/>
    <mergeCell ref="AD30:AF31"/>
    <mergeCell ref="AG30:AR30"/>
    <mergeCell ref="B31:D31"/>
    <mergeCell ref="X30:AC30"/>
    <mergeCell ref="P30:W30"/>
    <mergeCell ref="A20:D20"/>
    <mergeCell ref="F21:H21"/>
    <mergeCell ref="F22:H22"/>
    <mergeCell ref="F23:H23"/>
    <mergeCell ref="I21:L21"/>
    <mergeCell ref="B21:D21"/>
    <mergeCell ref="B18:D18"/>
    <mergeCell ref="E18:F18"/>
    <mergeCell ref="A3:A5"/>
    <mergeCell ref="K3:O3"/>
    <mergeCell ref="K4:O4"/>
    <mergeCell ref="H4:J4"/>
    <mergeCell ref="H5:J5"/>
    <mergeCell ref="K5:O5"/>
    <mergeCell ref="B4:C4"/>
    <mergeCell ref="D4:G4"/>
    <mergeCell ref="B3:C3"/>
    <mergeCell ref="D3:G3"/>
    <mergeCell ref="N20:O20"/>
    <mergeCell ref="N18:P18"/>
    <mergeCell ref="B15:D15"/>
    <mergeCell ref="E15:F15"/>
    <mergeCell ref="G15:H15"/>
    <mergeCell ref="I15:K15"/>
    <mergeCell ref="G18:H18"/>
    <mergeCell ref="I18:K18"/>
    <mergeCell ref="L18:M18"/>
    <mergeCell ref="F25:H25"/>
    <mergeCell ref="I25:L25"/>
    <mergeCell ref="S22:U22"/>
    <mergeCell ref="V22:Y22"/>
    <mergeCell ref="I22:L22"/>
    <mergeCell ref="I23:L23"/>
    <mergeCell ref="F20:L20"/>
    <mergeCell ref="F24:H24"/>
    <mergeCell ref="I24:L24"/>
    <mergeCell ref="S21:U21"/>
    <mergeCell ref="V21:Y21"/>
    <mergeCell ref="S20:Y20"/>
    <mergeCell ref="A2:C2"/>
    <mergeCell ref="B5:C5"/>
    <mergeCell ref="D5:G5"/>
    <mergeCell ref="AB3:AD3"/>
    <mergeCell ref="AB4:AD4"/>
    <mergeCell ref="AB5:AD5"/>
    <mergeCell ref="T3:W3"/>
    <mergeCell ref="T4:W4"/>
    <mergeCell ref="T5:W5"/>
    <mergeCell ref="P5:S5"/>
    <mergeCell ref="P4:S4"/>
    <mergeCell ref="P3:S3"/>
    <mergeCell ref="X3:AA3"/>
    <mergeCell ref="X4:AA4"/>
    <mergeCell ref="X5:AA5"/>
    <mergeCell ref="H3:J3"/>
    <mergeCell ref="AA18:AB18"/>
    <mergeCell ref="AC18:AD18"/>
    <mergeCell ref="AE18:AF18"/>
    <mergeCell ref="AG18:AH18"/>
    <mergeCell ref="AI18:AM18"/>
    <mergeCell ref="AN18:AQ18"/>
    <mergeCell ref="Q18:R18"/>
    <mergeCell ref="S18:T18"/>
    <mergeCell ref="U18:V18"/>
    <mergeCell ref="W18:X18"/>
    <mergeCell ref="Y18:Z18"/>
    <mergeCell ref="B17:D17"/>
    <mergeCell ref="E17:F17"/>
    <mergeCell ref="G17:H17"/>
    <mergeCell ref="I17:K17"/>
    <mergeCell ref="L17:M17"/>
    <mergeCell ref="N17:P17"/>
    <mergeCell ref="AA17:AB17"/>
    <mergeCell ref="AC17:AD17"/>
    <mergeCell ref="AE17:AF17"/>
    <mergeCell ref="AI16:AM16"/>
    <mergeCell ref="AN16:AQ16"/>
    <mergeCell ref="Q16:R16"/>
    <mergeCell ref="S16:T16"/>
    <mergeCell ref="U16:V16"/>
    <mergeCell ref="W16:X16"/>
    <mergeCell ref="Y16:Z16"/>
    <mergeCell ref="AN17:AQ17"/>
    <mergeCell ref="Q17:R17"/>
    <mergeCell ref="S17:T17"/>
    <mergeCell ref="U17:V17"/>
    <mergeCell ref="W17:X17"/>
    <mergeCell ref="Y17:Z17"/>
    <mergeCell ref="AG17:AH17"/>
    <mergeCell ref="AI17:AM17"/>
    <mergeCell ref="L15:M15"/>
    <mergeCell ref="N15:P15"/>
    <mergeCell ref="B16:D16"/>
    <mergeCell ref="E16:F16"/>
    <mergeCell ref="G16:H16"/>
    <mergeCell ref="I16:K16"/>
    <mergeCell ref="L16:M16"/>
    <mergeCell ref="N16:P16"/>
    <mergeCell ref="AG14:AH14"/>
    <mergeCell ref="B14:D14"/>
    <mergeCell ref="E14:F14"/>
    <mergeCell ref="G14:H14"/>
    <mergeCell ref="I14:K14"/>
    <mergeCell ref="L14:M14"/>
    <mergeCell ref="N14:P14"/>
    <mergeCell ref="AA16:AB16"/>
    <mergeCell ref="AC16:AD16"/>
    <mergeCell ref="AE16:AF16"/>
    <mergeCell ref="AG16:AH16"/>
    <mergeCell ref="Q14:R14"/>
    <mergeCell ref="S14:T14"/>
    <mergeCell ref="U14:V14"/>
    <mergeCell ref="W14:X14"/>
    <mergeCell ref="Y14:Z14"/>
    <mergeCell ref="AG15:AH15"/>
    <mergeCell ref="AI15:AM15"/>
    <mergeCell ref="AN15:AQ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A13:AB13"/>
    <mergeCell ref="AC13:AD13"/>
    <mergeCell ref="AE13:AF13"/>
    <mergeCell ref="AA14:AB14"/>
    <mergeCell ref="AC14:AD14"/>
    <mergeCell ref="AE14:AF14"/>
    <mergeCell ref="AG13:AH13"/>
    <mergeCell ref="AI13:AM13"/>
    <mergeCell ref="AN13:AQ13"/>
    <mergeCell ref="AI14:AM14"/>
    <mergeCell ref="AN14:AQ14"/>
    <mergeCell ref="Q13:R13"/>
    <mergeCell ref="S13:T13"/>
    <mergeCell ref="U13:V13"/>
    <mergeCell ref="W13:X13"/>
    <mergeCell ref="Y13:Z13"/>
    <mergeCell ref="B13:D13"/>
    <mergeCell ref="E13:F13"/>
    <mergeCell ref="G13:H13"/>
    <mergeCell ref="I13:K13"/>
    <mergeCell ref="L13:M13"/>
    <mergeCell ref="N13:P13"/>
    <mergeCell ref="AA12:AB12"/>
    <mergeCell ref="AC12:AD12"/>
    <mergeCell ref="AE12:AF12"/>
    <mergeCell ref="AG12:AH12"/>
    <mergeCell ref="AI12:AM12"/>
    <mergeCell ref="AN12:AQ12"/>
    <mergeCell ref="Q12:R12"/>
    <mergeCell ref="S12:T12"/>
    <mergeCell ref="U12:V12"/>
    <mergeCell ref="W12:X12"/>
    <mergeCell ref="Y12:Z12"/>
    <mergeCell ref="B11:D11"/>
    <mergeCell ref="E11:F11"/>
    <mergeCell ref="G11:H11"/>
    <mergeCell ref="I11:K11"/>
    <mergeCell ref="L11:M11"/>
    <mergeCell ref="N11:P11"/>
    <mergeCell ref="B12:D12"/>
    <mergeCell ref="E12:F12"/>
    <mergeCell ref="G12:H12"/>
    <mergeCell ref="I12:K12"/>
    <mergeCell ref="L12:M12"/>
    <mergeCell ref="N12:P12"/>
    <mergeCell ref="AG10:AH10"/>
    <mergeCell ref="AI10:AM10"/>
    <mergeCell ref="AN10:AQ10"/>
    <mergeCell ref="Q10:R10"/>
    <mergeCell ref="S10:T10"/>
    <mergeCell ref="U10:V10"/>
    <mergeCell ref="W10:X10"/>
    <mergeCell ref="Y10:Z10"/>
    <mergeCell ref="AG11:AH11"/>
    <mergeCell ref="AI11:AM11"/>
    <mergeCell ref="AN11:AQ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B10:D10"/>
    <mergeCell ref="E10:F10"/>
    <mergeCell ref="G10:H10"/>
    <mergeCell ref="I10:K10"/>
    <mergeCell ref="L10:M10"/>
    <mergeCell ref="N10:P10"/>
    <mergeCell ref="AA9:AB9"/>
    <mergeCell ref="AC9:AD9"/>
    <mergeCell ref="AE9:AF9"/>
    <mergeCell ref="AA10:AB10"/>
    <mergeCell ref="AC10:AD10"/>
    <mergeCell ref="AE10:AF10"/>
    <mergeCell ref="AG9:AH9"/>
    <mergeCell ref="AI9:AM9"/>
    <mergeCell ref="AN9:AQ9"/>
    <mergeCell ref="Q9:R9"/>
    <mergeCell ref="S9:T9"/>
    <mergeCell ref="U9:V9"/>
    <mergeCell ref="W9:X9"/>
    <mergeCell ref="Y9:Z9"/>
    <mergeCell ref="B9:D9"/>
    <mergeCell ref="E9:F9"/>
    <mergeCell ref="G9:H9"/>
    <mergeCell ref="I9:K9"/>
    <mergeCell ref="L9:M9"/>
    <mergeCell ref="N9:P9"/>
    <mergeCell ref="A7:A8"/>
    <mergeCell ref="B7:D8"/>
    <mergeCell ref="E7:F8"/>
    <mergeCell ref="G7:H8"/>
    <mergeCell ref="I7:K8"/>
    <mergeCell ref="L7:M8"/>
    <mergeCell ref="AG7:AH8"/>
    <mergeCell ref="AI7:AM8"/>
    <mergeCell ref="AN7:AQ8"/>
    <mergeCell ref="Q8:R8"/>
    <mergeCell ref="S8:T8"/>
    <mergeCell ref="U8:V8"/>
    <mergeCell ref="W8:X8"/>
    <mergeCell ref="Y8:Z8"/>
    <mergeCell ref="N7:P8"/>
    <mergeCell ref="Q7:V7"/>
    <mergeCell ref="W7:Z7"/>
    <mergeCell ref="AA7:AB8"/>
    <mergeCell ref="AC7:AD8"/>
    <mergeCell ref="AE7:AF8"/>
  </mergeCells>
  <conditionalFormatting sqref="B9 B11">
    <cfRule type="duplicateValues" dxfId="338" priority="11"/>
  </conditionalFormatting>
  <conditionalFormatting sqref="B10">
    <cfRule type="duplicateValues" dxfId="337" priority="10"/>
  </conditionalFormatting>
  <conditionalFormatting sqref="B12">
    <cfRule type="duplicateValues" dxfId="336" priority="8"/>
  </conditionalFormatting>
  <conditionalFormatting sqref="B13">
    <cfRule type="duplicateValues" dxfId="335" priority="7"/>
  </conditionalFormatting>
  <conditionalFormatting sqref="B14">
    <cfRule type="duplicateValues" dxfId="334" priority="6"/>
  </conditionalFormatting>
  <conditionalFormatting sqref="B15">
    <cfRule type="duplicateValues" dxfId="333" priority="5"/>
  </conditionalFormatting>
  <conditionalFormatting sqref="B16">
    <cfRule type="duplicateValues" dxfId="332" priority="4"/>
  </conditionalFormatting>
  <conditionalFormatting sqref="B17">
    <cfRule type="duplicateValues" dxfId="331" priority="3"/>
  </conditionalFormatting>
  <conditionalFormatting sqref="B18">
    <cfRule type="duplicateValues" dxfId="330" priority="2"/>
  </conditionalFormatting>
  <conditionalFormatting sqref="B9:D18">
    <cfRule type="duplicateValues" dxfId="329" priority="1"/>
  </conditionalFormatting>
  <dataValidations count="7">
    <dataValidation type="list" allowBlank="1" showInputMessage="1" showErrorMessage="1" sqref="E9:E18 F10:F18" xr:uid="{00000000-0002-0000-0100-000000000000}">
      <formula1>"मूल,प्रति. नियु.,पं. राज"</formula1>
    </dataValidation>
    <dataValidation type="list" allowBlank="1" showInputMessage="1" showErrorMessage="1" sqref="G9:H18" xr:uid="{00000000-0002-0000-0100-000001000000}">
      <formula1>$B$22:$B$27</formula1>
    </dataValidation>
    <dataValidation type="list" allowBlank="1" showInputMessage="1" showErrorMessage="1" sqref="L9:M18" xr:uid="{00000000-0002-0000-0100-000002000000}">
      <formula1>$N$21:$N$24</formula1>
    </dataValidation>
    <dataValidation type="list" allowBlank="1" showInputMessage="1" showErrorMessage="1" sqref="AT19" xr:uid="{00000000-0002-0000-0100-000003000000}">
      <formula1>$BZ$2:$CA$2</formula1>
    </dataValidation>
    <dataValidation type="list" allowBlank="1" showInputMessage="1" showErrorMessage="1" sqref="V32:W32" xr:uid="{00000000-0002-0000-0100-000004000000}">
      <formula1>"कच्ची,पक्की"</formula1>
    </dataValidation>
    <dataValidation type="list" allowBlank="1" showInputMessage="1" showErrorMessage="1" sqref="S32:U32" xr:uid="{00000000-0002-0000-0100-000005000000}">
      <formula1>"अधूरी,पूर्ण"</formula1>
    </dataValidation>
    <dataValidation type="list" allowBlank="1" showInputMessage="1" showErrorMessage="1" sqref="P32:R32 AD32:AF32" xr:uid="{00000000-0002-0000-0100-000006000000}">
      <formula1>"है ,नहीं"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JUL!$CF$2:$CG$2</xm:f>
          </x14:formula1>
          <xm:sqref>AG32:AP32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00"/>
  <sheetViews>
    <sheetView workbookViewId="0">
      <selection activeCell="A2" sqref="A2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5.42578125" bestFit="1" customWidth="1"/>
    <col min="4" max="4" width="10.42578125" bestFit="1" customWidth="1"/>
    <col min="5" max="5" width="18" bestFit="1" customWidth="1"/>
    <col min="6" max="6" width="10.140625" bestFit="1" customWidth="1"/>
    <col min="7" max="7" width="18.85546875" bestFit="1" customWidth="1"/>
    <col min="8" max="8" width="18.140625" bestFit="1" customWidth="1"/>
    <col min="9" max="9" width="7" bestFit="1" customWidth="1"/>
    <col min="10" max="11" width="10.42578125" bestFit="1" customWidth="1"/>
    <col min="12" max="12" width="15.42578125" bestFit="1" customWidth="1"/>
    <col min="13" max="13" width="23.28515625" bestFit="1" customWidth="1"/>
    <col min="14" max="14" width="22.5703125" bestFit="1" customWidth="1"/>
    <col min="15" max="15" width="8.28515625" bestFit="1" customWidth="1"/>
    <col min="16" max="16" width="7.42578125" bestFit="1" customWidth="1"/>
    <col min="17" max="17" width="18.140625" bestFit="1" customWidth="1"/>
    <col min="18" max="18" width="34.85546875" bestFit="1" customWidth="1"/>
    <col min="19" max="19" width="16.42578125" bestFit="1" customWidth="1"/>
    <col min="20" max="20" width="19.140625" bestFit="1" customWidth="1"/>
    <col min="21" max="21" width="15.85546875" bestFit="1" customWidth="1"/>
    <col min="22" max="23" width="34.85546875" bestFit="1" customWidth="1"/>
    <col min="24" max="24" width="21.140625" bestFit="1" customWidth="1"/>
    <col min="25" max="25" width="11.5703125" bestFit="1" customWidth="1"/>
    <col min="26" max="26" width="9.5703125" bestFit="1" customWidth="1"/>
    <col min="27" max="27" width="13.85546875" bestFit="1" customWidth="1"/>
    <col min="28" max="28" width="21.85546875" bestFit="1" customWidth="1"/>
    <col min="29" max="29" width="18.5703125" bestFit="1" customWidth="1"/>
    <col min="30" max="30" width="18.85546875" bestFit="1" customWidth="1"/>
  </cols>
  <sheetData>
    <row r="1" spans="1:30" ht="30" x14ac:dyDescent="0.25">
      <c r="A1" s="25" t="s">
        <v>119</v>
      </c>
      <c r="B1" s="25" t="s">
        <v>120</v>
      </c>
      <c r="C1" s="25" t="s">
        <v>121</v>
      </c>
      <c r="D1" s="25" t="s">
        <v>122</v>
      </c>
      <c r="E1" s="25" t="s">
        <v>123</v>
      </c>
      <c r="F1" s="25" t="s">
        <v>124</v>
      </c>
      <c r="G1" s="25" t="s">
        <v>125</v>
      </c>
      <c r="H1" s="25" t="s">
        <v>126</v>
      </c>
      <c r="I1" s="25" t="s">
        <v>127</v>
      </c>
      <c r="J1" s="25" t="s">
        <v>128</v>
      </c>
      <c r="K1" s="25" t="s">
        <v>129</v>
      </c>
      <c r="L1" s="25" t="s">
        <v>130</v>
      </c>
      <c r="M1" s="25" t="s">
        <v>131</v>
      </c>
      <c r="N1" s="25" t="s">
        <v>132</v>
      </c>
      <c r="O1" s="25" t="s">
        <v>133</v>
      </c>
      <c r="P1" s="25" t="s">
        <v>134</v>
      </c>
      <c r="Q1" s="25" t="s">
        <v>135</v>
      </c>
      <c r="R1" s="25" t="s">
        <v>136</v>
      </c>
      <c r="S1" s="25" t="s">
        <v>137</v>
      </c>
      <c r="T1" s="25" t="s">
        <v>138</v>
      </c>
      <c r="U1" s="25" t="s">
        <v>139</v>
      </c>
      <c r="V1" s="25" t="s">
        <v>140</v>
      </c>
      <c r="W1" s="25" t="s">
        <v>141</v>
      </c>
      <c r="X1" s="25" t="s">
        <v>142</v>
      </c>
      <c r="Y1" s="25" t="s">
        <v>143</v>
      </c>
      <c r="Z1" s="25" t="s">
        <v>144</v>
      </c>
      <c r="AA1" s="25" t="s">
        <v>145</v>
      </c>
      <c r="AB1" s="25" t="s">
        <v>146</v>
      </c>
      <c r="AC1" s="25" t="s">
        <v>147</v>
      </c>
      <c r="AD1" s="25" t="s">
        <v>148</v>
      </c>
    </row>
    <row r="2" spans="1:30" ht="30" x14ac:dyDescent="0.25">
      <c r="A2" s="26">
        <v>1</v>
      </c>
      <c r="B2" s="26" t="s">
        <v>149</v>
      </c>
      <c r="C2" s="26"/>
      <c r="D2" s="27">
        <v>44023</v>
      </c>
      <c r="E2" s="26" t="s">
        <v>150</v>
      </c>
      <c r="F2" s="26"/>
      <c r="G2" s="26" t="s">
        <v>151</v>
      </c>
      <c r="H2" s="26" t="s">
        <v>152</v>
      </c>
      <c r="I2" s="26" t="s">
        <v>153</v>
      </c>
      <c r="J2" s="27">
        <v>41907</v>
      </c>
      <c r="K2" s="26"/>
      <c r="L2" s="26"/>
      <c r="M2" s="26"/>
      <c r="N2" s="26"/>
      <c r="O2" s="26" t="s">
        <v>154</v>
      </c>
      <c r="P2" s="26" t="s">
        <v>155</v>
      </c>
      <c r="Q2" s="26"/>
      <c r="R2" s="26" t="s">
        <v>156</v>
      </c>
      <c r="S2" s="26"/>
      <c r="T2" s="26" t="s">
        <v>157</v>
      </c>
      <c r="U2" s="26"/>
      <c r="V2" s="26"/>
      <c r="W2" s="26"/>
      <c r="X2" s="26"/>
      <c r="Y2" s="26" t="s">
        <v>158</v>
      </c>
      <c r="Z2" s="26" t="s">
        <v>158</v>
      </c>
      <c r="AA2" s="26" t="s">
        <v>159</v>
      </c>
      <c r="AB2" s="26">
        <v>6</v>
      </c>
      <c r="AC2" s="26" t="s">
        <v>160</v>
      </c>
      <c r="AD2" s="26">
        <v>0</v>
      </c>
    </row>
    <row r="3" spans="1:30" ht="30" x14ac:dyDescent="0.25">
      <c r="A3" s="26">
        <v>1</v>
      </c>
      <c r="B3" s="26" t="s">
        <v>149</v>
      </c>
      <c r="C3" s="26"/>
      <c r="D3" s="26"/>
      <c r="E3" s="26" t="s">
        <v>161</v>
      </c>
      <c r="F3" s="26"/>
      <c r="G3" s="26" t="s">
        <v>162</v>
      </c>
      <c r="H3" s="26" t="s">
        <v>163</v>
      </c>
      <c r="I3" s="26" t="s">
        <v>153</v>
      </c>
      <c r="J3" s="27">
        <v>42066</v>
      </c>
      <c r="K3" s="26"/>
      <c r="L3" s="26"/>
      <c r="M3" s="26"/>
      <c r="N3" s="26"/>
      <c r="O3" s="26" t="s">
        <v>154</v>
      </c>
      <c r="P3" s="26"/>
      <c r="Q3" s="26"/>
      <c r="R3" s="26" t="s">
        <v>156</v>
      </c>
      <c r="S3" s="26"/>
      <c r="T3" s="26"/>
      <c r="U3" s="26"/>
      <c r="V3" s="26"/>
      <c r="W3" s="26"/>
      <c r="X3" s="26"/>
      <c r="Y3" s="26" t="s">
        <v>158</v>
      </c>
      <c r="Z3" s="26" t="s">
        <v>164</v>
      </c>
      <c r="AA3" s="26"/>
      <c r="AB3" s="26">
        <v>5</v>
      </c>
      <c r="AC3" s="26"/>
      <c r="AD3" s="26">
        <v>0</v>
      </c>
    </row>
    <row r="4" spans="1:30" ht="30" x14ac:dyDescent="0.25">
      <c r="A4" s="26">
        <v>1</v>
      </c>
      <c r="B4" s="26" t="s">
        <v>149</v>
      </c>
      <c r="C4" s="26"/>
      <c r="D4" s="26"/>
      <c r="E4" s="26" t="s">
        <v>165</v>
      </c>
      <c r="F4" s="26"/>
      <c r="G4" s="26" t="s">
        <v>166</v>
      </c>
      <c r="H4" s="26" t="s">
        <v>167</v>
      </c>
      <c r="I4" s="26" t="s">
        <v>153</v>
      </c>
      <c r="J4" s="27">
        <v>41987</v>
      </c>
      <c r="K4" s="26"/>
      <c r="L4" s="26"/>
      <c r="M4" s="26"/>
      <c r="N4" s="26"/>
      <c r="O4" s="26" t="s">
        <v>154</v>
      </c>
      <c r="P4" s="26"/>
      <c r="Q4" s="26"/>
      <c r="R4" s="26" t="s">
        <v>156</v>
      </c>
      <c r="S4" s="26"/>
      <c r="T4" s="26"/>
      <c r="U4" s="26"/>
      <c r="V4" s="26"/>
      <c r="W4" s="26"/>
      <c r="X4" s="26"/>
      <c r="Y4" s="26" t="s">
        <v>158</v>
      </c>
      <c r="Z4" s="26" t="s">
        <v>164</v>
      </c>
      <c r="AA4" s="26"/>
      <c r="AB4" s="26">
        <v>6</v>
      </c>
      <c r="AC4" s="26"/>
      <c r="AD4" s="26">
        <v>0</v>
      </c>
    </row>
    <row r="5" spans="1:30" ht="30" x14ac:dyDescent="0.25">
      <c r="A5" s="26">
        <v>1</v>
      </c>
      <c r="B5" s="26" t="s">
        <v>149</v>
      </c>
      <c r="C5" s="26"/>
      <c r="D5" s="26"/>
      <c r="E5" s="26" t="s">
        <v>168</v>
      </c>
      <c r="F5" s="26"/>
      <c r="G5" s="26" t="s">
        <v>169</v>
      </c>
      <c r="H5" s="26" t="s">
        <v>170</v>
      </c>
      <c r="I5" s="26" t="s">
        <v>171</v>
      </c>
      <c r="J5" s="27">
        <v>41925</v>
      </c>
      <c r="K5" s="26"/>
      <c r="L5" s="26"/>
      <c r="M5" s="26"/>
      <c r="N5" s="26"/>
      <c r="O5" s="26" t="s">
        <v>172</v>
      </c>
      <c r="P5" s="26"/>
      <c r="Q5" s="26"/>
      <c r="R5" s="26" t="s">
        <v>156</v>
      </c>
      <c r="S5" s="26"/>
      <c r="T5" s="26"/>
      <c r="U5" s="26"/>
      <c r="V5" s="26"/>
      <c r="W5" s="26"/>
      <c r="X5" s="26"/>
      <c r="Y5" s="26" t="s">
        <v>158</v>
      </c>
      <c r="Z5" s="26" t="s">
        <v>164</v>
      </c>
      <c r="AA5" s="26"/>
      <c r="AB5" s="26">
        <v>6</v>
      </c>
      <c r="AC5" s="26"/>
      <c r="AD5" s="26">
        <v>0</v>
      </c>
    </row>
    <row r="6" spans="1:30" ht="30" x14ac:dyDescent="0.25">
      <c r="A6" s="26">
        <v>1</v>
      </c>
      <c r="B6" s="26" t="s">
        <v>149</v>
      </c>
      <c r="C6" s="26"/>
      <c r="D6" s="26"/>
      <c r="E6" s="26" t="s">
        <v>173</v>
      </c>
      <c r="F6" s="26"/>
      <c r="G6" s="26" t="s">
        <v>174</v>
      </c>
      <c r="H6" s="26" t="s">
        <v>175</v>
      </c>
      <c r="I6" s="26" t="s">
        <v>153</v>
      </c>
      <c r="J6" s="27">
        <v>42070</v>
      </c>
      <c r="K6" s="26"/>
      <c r="L6" s="26"/>
      <c r="M6" s="26"/>
      <c r="N6" s="26"/>
      <c r="O6" s="26" t="s">
        <v>172</v>
      </c>
      <c r="P6" s="26"/>
      <c r="Q6" s="26"/>
      <c r="R6" s="26" t="s">
        <v>156</v>
      </c>
      <c r="S6" s="26"/>
      <c r="T6" s="26"/>
      <c r="U6" s="26"/>
      <c r="V6" s="26"/>
      <c r="W6" s="26"/>
      <c r="X6" s="26"/>
      <c r="Y6" s="26" t="s">
        <v>158</v>
      </c>
      <c r="Z6" s="26" t="s">
        <v>164</v>
      </c>
      <c r="AA6" s="26"/>
      <c r="AB6" s="26">
        <v>5</v>
      </c>
      <c r="AC6" s="26"/>
      <c r="AD6" s="26">
        <v>0</v>
      </c>
    </row>
    <row r="7" spans="1:30" ht="30" x14ac:dyDescent="0.25">
      <c r="A7" s="26">
        <v>1</v>
      </c>
      <c r="B7" s="26" t="s">
        <v>149</v>
      </c>
      <c r="C7" s="26"/>
      <c r="D7" s="26"/>
      <c r="E7" s="26" t="s">
        <v>176</v>
      </c>
      <c r="F7" s="26"/>
      <c r="G7" s="26" t="s">
        <v>177</v>
      </c>
      <c r="H7" s="26" t="s">
        <v>178</v>
      </c>
      <c r="I7" s="26" t="s">
        <v>153</v>
      </c>
      <c r="J7" s="27">
        <v>42172</v>
      </c>
      <c r="K7" s="26"/>
      <c r="L7" s="26"/>
      <c r="M7" s="26"/>
      <c r="N7" s="26"/>
      <c r="O7" s="26" t="s">
        <v>172</v>
      </c>
      <c r="P7" s="26"/>
      <c r="Q7" s="26"/>
      <c r="R7" s="26" t="s">
        <v>156</v>
      </c>
      <c r="S7" s="26"/>
      <c r="T7" s="26"/>
      <c r="U7" s="26"/>
      <c r="V7" s="26"/>
      <c r="W7" s="26"/>
      <c r="X7" s="26"/>
      <c r="Y7" s="26" t="s">
        <v>158</v>
      </c>
      <c r="Z7" s="26" t="s">
        <v>164</v>
      </c>
      <c r="AA7" s="26"/>
      <c r="AB7" s="26">
        <v>5</v>
      </c>
      <c r="AC7" s="26"/>
      <c r="AD7" s="26">
        <v>0</v>
      </c>
    </row>
    <row r="8" spans="1:30" ht="30" x14ac:dyDescent="0.25">
      <c r="A8" s="26">
        <v>1</v>
      </c>
      <c r="B8" s="26" t="s">
        <v>149</v>
      </c>
      <c r="C8" s="26"/>
      <c r="D8" s="27">
        <v>44033</v>
      </c>
      <c r="E8" s="26" t="s">
        <v>179</v>
      </c>
      <c r="F8" s="26"/>
      <c r="G8" s="26" t="s">
        <v>180</v>
      </c>
      <c r="H8" s="26" t="s">
        <v>181</v>
      </c>
      <c r="I8" s="26" t="s">
        <v>153</v>
      </c>
      <c r="J8" s="27">
        <v>42076</v>
      </c>
      <c r="K8" s="26"/>
      <c r="L8" s="26"/>
      <c r="M8" s="26"/>
      <c r="N8" s="26"/>
      <c r="O8" s="26" t="s">
        <v>154</v>
      </c>
      <c r="P8" s="26" t="s">
        <v>155</v>
      </c>
      <c r="Q8" s="26"/>
      <c r="R8" s="26" t="s">
        <v>156</v>
      </c>
      <c r="S8" s="26"/>
      <c r="T8" s="26" t="s">
        <v>182</v>
      </c>
      <c r="U8" s="26"/>
      <c r="V8" s="26"/>
      <c r="W8" s="26"/>
      <c r="X8" s="26">
        <v>40000</v>
      </c>
      <c r="Y8" s="26" t="s">
        <v>158</v>
      </c>
      <c r="Z8" s="26" t="s">
        <v>158</v>
      </c>
      <c r="AA8" s="26" t="s">
        <v>159</v>
      </c>
      <c r="AB8" s="26">
        <v>5</v>
      </c>
      <c r="AC8" s="26" t="s">
        <v>160</v>
      </c>
      <c r="AD8" s="26">
        <v>0</v>
      </c>
    </row>
    <row r="9" spans="1:30" ht="30" x14ac:dyDescent="0.25">
      <c r="A9" s="26">
        <v>1</v>
      </c>
      <c r="B9" s="26" t="s">
        <v>149</v>
      </c>
      <c r="C9" s="26"/>
      <c r="D9" s="26"/>
      <c r="E9" s="26" t="s">
        <v>183</v>
      </c>
      <c r="F9" s="26"/>
      <c r="G9" s="26" t="s">
        <v>184</v>
      </c>
      <c r="H9" s="26" t="s">
        <v>185</v>
      </c>
      <c r="I9" s="26" t="s">
        <v>153</v>
      </c>
      <c r="J9" s="27">
        <v>41943</v>
      </c>
      <c r="K9" s="26"/>
      <c r="L9" s="26"/>
      <c r="M9" s="26"/>
      <c r="N9" s="26"/>
      <c r="O9" s="26" t="s">
        <v>172</v>
      </c>
      <c r="P9" s="26"/>
      <c r="Q9" s="26"/>
      <c r="R9" s="26" t="s">
        <v>156</v>
      </c>
      <c r="S9" s="26"/>
      <c r="T9" s="26"/>
      <c r="U9" s="26"/>
      <c r="V9" s="26"/>
      <c r="W9" s="26"/>
      <c r="X9" s="26"/>
      <c r="Y9" s="26" t="s">
        <v>158</v>
      </c>
      <c r="Z9" s="26" t="s">
        <v>164</v>
      </c>
      <c r="AA9" s="26"/>
      <c r="AB9" s="26">
        <v>6</v>
      </c>
      <c r="AC9" s="26"/>
      <c r="AD9" s="26">
        <v>0</v>
      </c>
    </row>
    <row r="10" spans="1:30" ht="30" x14ac:dyDescent="0.25">
      <c r="A10" s="26">
        <v>1</v>
      </c>
      <c r="B10" s="26" t="s">
        <v>149</v>
      </c>
      <c r="C10" s="26"/>
      <c r="D10" s="26"/>
      <c r="E10" s="26" t="s">
        <v>186</v>
      </c>
      <c r="F10" s="26"/>
      <c r="G10" s="26" t="s">
        <v>187</v>
      </c>
      <c r="H10" s="26" t="s">
        <v>188</v>
      </c>
      <c r="I10" s="26" t="s">
        <v>171</v>
      </c>
      <c r="J10" s="27">
        <v>42165</v>
      </c>
      <c r="K10" s="26"/>
      <c r="L10" s="26"/>
      <c r="M10" s="26"/>
      <c r="N10" s="26"/>
      <c r="O10" s="26" t="s">
        <v>172</v>
      </c>
      <c r="P10" s="26"/>
      <c r="Q10" s="26"/>
      <c r="R10" s="26" t="s">
        <v>156</v>
      </c>
      <c r="S10" s="26"/>
      <c r="T10" s="26"/>
      <c r="U10" s="26"/>
      <c r="V10" s="26"/>
      <c r="W10" s="26"/>
      <c r="X10" s="26"/>
      <c r="Y10" s="26" t="s">
        <v>158</v>
      </c>
      <c r="Z10" s="26" t="s">
        <v>164</v>
      </c>
      <c r="AA10" s="26"/>
      <c r="AB10" s="26">
        <v>5</v>
      </c>
      <c r="AC10" s="26"/>
      <c r="AD10" s="26">
        <v>0</v>
      </c>
    </row>
    <row r="11" spans="1:30" ht="30" x14ac:dyDescent="0.25">
      <c r="A11" s="26">
        <v>1</v>
      </c>
      <c r="B11" s="26" t="s">
        <v>149</v>
      </c>
      <c r="C11" s="26"/>
      <c r="D11" s="26"/>
      <c r="E11" s="26" t="s">
        <v>189</v>
      </c>
      <c r="F11" s="26"/>
      <c r="G11" s="26" t="s">
        <v>190</v>
      </c>
      <c r="H11" s="26" t="s">
        <v>191</v>
      </c>
      <c r="I11" s="26" t="s">
        <v>153</v>
      </c>
      <c r="J11" s="27">
        <v>41866</v>
      </c>
      <c r="K11" s="26"/>
      <c r="L11" s="26"/>
      <c r="M11" s="26"/>
      <c r="N11" s="26"/>
      <c r="O11" s="26" t="s">
        <v>154</v>
      </c>
      <c r="P11" s="26"/>
      <c r="Q11" s="26"/>
      <c r="R11" s="26" t="s">
        <v>156</v>
      </c>
      <c r="S11" s="26"/>
      <c r="T11" s="26"/>
      <c r="U11" s="26"/>
      <c r="V11" s="26"/>
      <c r="W11" s="26"/>
      <c r="X11" s="26"/>
      <c r="Y11" s="26" t="s">
        <v>158</v>
      </c>
      <c r="Z11" s="26" t="s">
        <v>164</v>
      </c>
      <c r="AA11" s="26"/>
      <c r="AB11" s="26">
        <v>6</v>
      </c>
      <c r="AC11" s="26"/>
      <c r="AD11" s="26">
        <v>0</v>
      </c>
    </row>
    <row r="12" spans="1:30" ht="30" x14ac:dyDescent="0.25">
      <c r="A12" s="26">
        <v>2</v>
      </c>
      <c r="B12" s="26" t="s">
        <v>149</v>
      </c>
      <c r="C12" s="26"/>
      <c r="D12" s="27">
        <v>43675</v>
      </c>
      <c r="E12" s="26" t="s">
        <v>192</v>
      </c>
      <c r="F12" s="26"/>
      <c r="G12" s="26" t="s">
        <v>193</v>
      </c>
      <c r="H12" s="26" t="s">
        <v>194</v>
      </c>
      <c r="I12" s="26" t="s">
        <v>153</v>
      </c>
      <c r="J12" s="27">
        <v>41644</v>
      </c>
      <c r="K12" s="26"/>
      <c r="L12" s="26"/>
      <c r="M12" s="26"/>
      <c r="N12" s="26"/>
      <c r="O12" s="26" t="s">
        <v>172</v>
      </c>
      <c r="P12" s="26"/>
      <c r="Q12" s="26"/>
      <c r="R12" s="26" t="s">
        <v>156</v>
      </c>
      <c r="S12" s="26"/>
      <c r="T12" s="26" t="s">
        <v>195</v>
      </c>
      <c r="U12" s="26"/>
      <c r="V12" s="26"/>
      <c r="W12" s="26"/>
      <c r="X12" s="26">
        <v>42000</v>
      </c>
      <c r="Y12" s="26" t="s">
        <v>158</v>
      </c>
      <c r="Z12" s="26" t="s">
        <v>158</v>
      </c>
      <c r="AA12" s="26"/>
      <c r="AB12" s="26">
        <v>6</v>
      </c>
      <c r="AC12" s="26" t="s">
        <v>160</v>
      </c>
      <c r="AD12" s="26">
        <v>0</v>
      </c>
    </row>
    <row r="13" spans="1:30" ht="30" x14ac:dyDescent="0.25">
      <c r="A13" s="26">
        <v>2</v>
      </c>
      <c r="B13" s="26" t="s">
        <v>149</v>
      </c>
      <c r="C13" s="26"/>
      <c r="D13" s="27">
        <v>43724</v>
      </c>
      <c r="E13" s="26" t="s">
        <v>196</v>
      </c>
      <c r="F13" s="26"/>
      <c r="G13" s="26" t="s">
        <v>197</v>
      </c>
      <c r="H13" s="26" t="s">
        <v>198</v>
      </c>
      <c r="I13" s="26" t="s">
        <v>171</v>
      </c>
      <c r="J13" s="27">
        <v>41872</v>
      </c>
      <c r="K13" s="26"/>
      <c r="L13" s="26"/>
      <c r="M13" s="26"/>
      <c r="N13" s="26"/>
      <c r="O13" s="26" t="s">
        <v>172</v>
      </c>
      <c r="P13" s="26" t="s">
        <v>199</v>
      </c>
      <c r="Q13" s="26"/>
      <c r="R13" s="26" t="s">
        <v>156</v>
      </c>
      <c r="S13" s="26"/>
      <c r="T13" s="26" t="s">
        <v>200</v>
      </c>
      <c r="U13" s="26"/>
      <c r="V13" s="26"/>
      <c r="W13" s="26"/>
      <c r="X13" s="26">
        <v>40000</v>
      </c>
      <c r="Y13" s="26" t="s">
        <v>158</v>
      </c>
      <c r="Z13" s="26" t="s">
        <v>158</v>
      </c>
      <c r="AA13" s="26" t="s">
        <v>201</v>
      </c>
      <c r="AB13" s="26">
        <v>6</v>
      </c>
      <c r="AC13" s="26" t="s">
        <v>160</v>
      </c>
      <c r="AD13" s="26">
        <v>0</v>
      </c>
    </row>
    <row r="14" spans="1:30" ht="30" x14ac:dyDescent="0.25">
      <c r="A14" s="26">
        <v>2</v>
      </c>
      <c r="B14" s="26" t="s">
        <v>149</v>
      </c>
      <c r="C14" s="26"/>
      <c r="D14" s="27">
        <v>43655</v>
      </c>
      <c r="E14" s="26" t="s">
        <v>202</v>
      </c>
      <c r="F14" s="26"/>
      <c r="G14" s="26" t="s">
        <v>203</v>
      </c>
      <c r="H14" s="26" t="s">
        <v>204</v>
      </c>
      <c r="I14" s="26" t="s">
        <v>171</v>
      </c>
      <c r="J14" s="27">
        <v>41471</v>
      </c>
      <c r="K14" s="26"/>
      <c r="L14" s="26"/>
      <c r="M14" s="26"/>
      <c r="N14" s="26"/>
      <c r="O14" s="26" t="s">
        <v>154</v>
      </c>
      <c r="P14" s="26" t="s">
        <v>199</v>
      </c>
      <c r="Q14" s="26"/>
      <c r="R14" s="26" t="s">
        <v>156</v>
      </c>
      <c r="S14" s="26"/>
      <c r="T14" s="26" t="s">
        <v>205</v>
      </c>
      <c r="U14" s="26"/>
      <c r="V14" s="26"/>
      <c r="W14" s="26"/>
      <c r="X14" s="26"/>
      <c r="Y14" s="26" t="s">
        <v>158</v>
      </c>
      <c r="Z14" s="26" t="s">
        <v>158</v>
      </c>
      <c r="AA14" s="26" t="s">
        <v>201</v>
      </c>
      <c r="AB14" s="26">
        <v>7</v>
      </c>
      <c r="AC14" s="26" t="s">
        <v>160</v>
      </c>
      <c r="AD14" s="26">
        <v>0</v>
      </c>
    </row>
    <row r="15" spans="1:30" ht="30" x14ac:dyDescent="0.25">
      <c r="A15" s="26">
        <v>2</v>
      </c>
      <c r="B15" s="26" t="s">
        <v>149</v>
      </c>
      <c r="C15" s="26"/>
      <c r="D15" s="27">
        <v>43662</v>
      </c>
      <c r="E15" s="26" t="s">
        <v>206</v>
      </c>
      <c r="F15" s="26"/>
      <c r="G15" s="26" t="s">
        <v>207</v>
      </c>
      <c r="H15" s="26" t="s">
        <v>208</v>
      </c>
      <c r="I15" s="26" t="s">
        <v>171</v>
      </c>
      <c r="J15" s="27">
        <v>41691</v>
      </c>
      <c r="K15" s="26"/>
      <c r="L15" s="26"/>
      <c r="M15" s="26"/>
      <c r="N15" s="26"/>
      <c r="O15" s="26" t="s">
        <v>154</v>
      </c>
      <c r="P15" s="26" t="s">
        <v>155</v>
      </c>
      <c r="Q15" s="26"/>
      <c r="R15" s="26" t="s">
        <v>156</v>
      </c>
      <c r="S15" s="26"/>
      <c r="T15" s="26" t="s">
        <v>209</v>
      </c>
      <c r="U15" s="26"/>
      <c r="V15" s="26"/>
      <c r="W15" s="26"/>
      <c r="X15" s="26">
        <v>40000</v>
      </c>
      <c r="Y15" s="26" t="s">
        <v>158</v>
      </c>
      <c r="Z15" s="26" t="s">
        <v>158</v>
      </c>
      <c r="AA15" s="26" t="s">
        <v>159</v>
      </c>
      <c r="AB15" s="26">
        <v>6</v>
      </c>
      <c r="AC15" s="26" t="s">
        <v>160</v>
      </c>
      <c r="AD15" s="26">
        <v>0</v>
      </c>
    </row>
    <row r="16" spans="1:30" ht="30" x14ac:dyDescent="0.25">
      <c r="A16" s="26">
        <v>2</v>
      </c>
      <c r="B16" s="26" t="s">
        <v>149</v>
      </c>
      <c r="C16" s="26"/>
      <c r="D16" s="27">
        <v>43673</v>
      </c>
      <c r="E16" s="26" t="s">
        <v>210</v>
      </c>
      <c r="F16" s="26"/>
      <c r="G16" s="26" t="s">
        <v>211</v>
      </c>
      <c r="H16" s="26" t="s">
        <v>212</v>
      </c>
      <c r="I16" s="26" t="s">
        <v>171</v>
      </c>
      <c r="J16" s="27">
        <v>41441</v>
      </c>
      <c r="K16" s="26"/>
      <c r="L16" s="26"/>
      <c r="M16" s="26"/>
      <c r="N16" s="26"/>
      <c r="O16" s="26" t="s">
        <v>154</v>
      </c>
      <c r="P16" s="26" t="s">
        <v>155</v>
      </c>
      <c r="Q16" s="26"/>
      <c r="R16" s="26" t="s">
        <v>156</v>
      </c>
      <c r="S16" s="26"/>
      <c r="T16" s="26"/>
      <c r="U16" s="26"/>
      <c r="V16" s="26"/>
      <c r="W16" s="26"/>
      <c r="X16" s="26">
        <v>40000</v>
      </c>
      <c r="Y16" s="26" t="s">
        <v>158</v>
      </c>
      <c r="Z16" s="26" t="s">
        <v>158</v>
      </c>
      <c r="AA16" s="26" t="s">
        <v>159</v>
      </c>
      <c r="AB16" s="26">
        <v>7</v>
      </c>
      <c r="AC16" s="26" t="s">
        <v>160</v>
      </c>
      <c r="AD16" s="26">
        <v>3</v>
      </c>
    </row>
    <row r="17" spans="1:30" ht="30" x14ac:dyDescent="0.25">
      <c r="A17" s="26">
        <v>2</v>
      </c>
      <c r="B17" s="26" t="s">
        <v>149</v>
      </c>
      <c r="C17" s="26"/>
      <c r="D17" s="27">
        <v>43668</v>
      </c>
      <c r="E17" s="26" t="s">
        <v>213</v>
      </c>
      <c r="F17" s="26"/>
      <c r="G17" s="26" t="s">
        <v>214</v>
      </c>
      <c r="H17" s="26" t="s">
        <v>215</v>
      </c>
      <c r="I17" s="26" t="s">
        <v>171</v>
      </c>
      <c r="J17" s="27">
        <v>41494</v>
      </c>
      <c r="K17" s="26"/>
      <c r="L17" s="26"/>
      <c r="M17" s="26"/>
      <c r="N17" s="26"/>
      <c r="O17" s="26" t="s">
        <v>216</v>
      </c>
      <c r="P17" s="26" t="s">
        <v>155</v>
      </c>
      <c r="Q17" s="26"/>
      <c r="R17" s="26" t="s">
        <v>156</v>
      </c>
      <c r="S17" s="26"/>
      <c r="T17" s="26"/>
      <c r="U17" s="26"/>
      <c r="V17" s="26"/>
      <c r="W17" s="26"/>
      <c r="X17" s="26"/>
      <c r="Y17" s="26" t="s">
        <v>158</v>
      </c>
      <c r="Z17" s="26" t="s">
        <v>158</v>
      </c>
      <c r="AA17" s="26" t="s">
        <v>159</v>
      </c>
      <c r="AB17" s="26">
        <v>7</v>
      </c>
      <c r="AC17" s="26" t="s">
        <v>160</v>
      </c>
      <c r="AD17" s="26">
        <v>0</v>
      </c>
    </row>
    <row r="18" spans="1:30" ht="30" x14ac:dyDescent="0.25">
      <c r="A18" s="26">
        <v>2</v>
      </c>
      <c r="B18" s="26" t="s">
        <v>149</v>
      </c>
      <c r="C18" s="26"/>
      <c r="D18" s="27">
        <v>43658</v>
      </c>
      <c r="E18" s="26" t="s">
        <v>217</v>
      </c>
      <c r="F18" s="26"/>
      <c r="G18" s="26" t="s">
        <v>218</v>
      </c>
      <c r="H18" s="26" t="s">
        <v>219</v>
      </c>
      <c r="I18" s="26" t="s">
        <v>171</v>
      </c>
      <c r="J18" s="27">
        <v>41784</v>
      </c>
      <c r="K18" s="26"/>
      <c r="L18" s="26"/>
      <c r="M18" s="26"/>
      <c r="N18" s="26"/>
      <c r="O18" s="26" t="s">
        <v>172</v>
      </c>
      <c r="P18" s="26" t="s">
        <v>155</v>
      </c>
      <c r="Q18" s="26"/>
      <c r="R18" s="26" t="s">
        <v>156</v>
      </c>
      <c r="S18" s="26"/>
      <c r="T18" s="26" t="s">
        <v>220</v>
      </c>
      <c r="U18" s="26"/>
      <c r="V18" s="26"/>
      <c r="W18" s="26"/>
      <c r="X18" s="26">
        <v>40000</v>
      </c>
      <c r="Y18" s="26" t="s">
        <v>158</v>
      </c>
      <c r="Z18" s="26" t="s">
        <v>158</v>
      </c>
      <c r="AA18" s="26" t="s">
        <v>159</v>
      </c>
      <c r="AB18" s="26">
        <v>6</v>
      </c>
      <c r="AC18" s="26" t="s">
        <v>160</v>
      </c>
      <c r="AD18" s="26">
        <v>0</v>
      </c>
    </row>
    <row r="19" spans="1:30" ht="30" x14ac:dyDescent="0.25">
      <c r="A19" s="26">
        <v>2</v>
      </c>
      <c r="B19" s="26" t="s">
        <v>149</v>
      </c>
      <c r="C19" s="26"/>
      <c r="D19" s="27">
        <v>43648</v>
      </c>
      <c r="E19" s="26" t="s">
        <v>221</v>
      </c>
      <c r="F19" s="26"/>
      <c r="G19" s="26" t="s">
        <v>222</v>
      </c>
      <c r="H19" s="26" t="s">
        <v>223</v>
      </c>
      <c r="I19" s="26" t="s">
        <v>153</v>
      </c>
      <c r="J19" s="27">
        <v>41598</v>
      </c>
      <c r="K19" s="26"/>
      <c r="L19" s="26"/>
      <c r="M19" s="26"/>
      <c r="N19" s="26"/>
      <c r="O19" s="26" t="s">
        <v>172</v>
      </c>
      <c r="P19" s="26"/>
      <c r="Q19" s="26"/>
      <c r="R19" s="26" t="s">
        <v>156</v>
      </c>
      <c r="S19" s="26"/>
      <c r="T19" s="26" t="s">
        <v>224</v>
      </c>
      <c r="U19" s="26"/>
      <c r="V19" s="26"/>
      <c r="W19" s="26"/>
      <c r="X19" s="26">
        <v>40000</v>
      </c>
      <c r="Y19" s="26" t="s">
        <v>158</v>
      </c>
      <c r="Z19" s="26" t="s">
        <v>158</v>
      </c>
      <c r="AA19" s="26"/>
      <c r="AB19" s="26">
        <v>7</v>
      </c>
      <c r="AC19" s="26" t="s">
        <v>160</v>
      </c>
      <c r="AD19" s="26">
        <v>0</v>
      </c>
    </row>
    <row r="20" spans="1:30" ht="30" x14ac:dyDescent="0.25">
      <c r="A20" s="26">
        <v>2</v>
      </c>
      <c r="B20" s="26" t="s">
        <v>149</v>
      </c>
      <c r="C20" s="26"/>
      <c r="D20" s="27">
        <v>43721</v>
      </c>
      <c r="E20" s="26" t="s">
        <v>225</v>
      </c>
      <c r="F20" s="26"/>
      <c r="G20" s="26" t="s">
        <v>226</v>
      </c>
      <c r="H20" s="26" t="s">
        <v>167</v>
      </c>
      <c r="I20" s="26" t="s">
        <v>153</v>
      </c>
      <c r="J20" s="27">
        <v>41821</v>
      </c>
      <c r="K20" s="26"/>
      <c r="L20" s="26"/>
      <c r="M20" s="26"/>
      <c r="N20" s="26"/>
      <c r="O20" s="26" t="s">
        <v>154</v>
      </c>
      <c r="P20" s="26" t="s">
        <v>155</v>
      </c>
      <c r="Q20" s="26"/>
      <c r="R20" s="26" t="s">
        <v>156</v>
      </c>
      <c r="S20" s="26"/>
      <c r="T20" s="26" t="s">
        <v>227</v>
      </c>
      <c r="U20" s="26"/>
      <c r="V20" s="26"/>
      <c r="W20" s="26"/>
      <c r="X20" s="26">
        <v>40000</v>
      </c>
      <c r="Y20" s="26" t="s">
        <v>158</v>
      </c>
      <c r="Z20" s="26" t="s">
        <v>158</v>
      </c>
      <c r="AA20" s="26" t="s">
        <v>159</v>
      </c>
      <c r="AB20" s="26">
        <v>6</v>
      </c>
      <c r="AC20" s="26" t="s">
        <v>160</v>
      </c>
      <c r="AD20" s="26">
        <v>3</v>
      </c>
    </row>
    <row r="21" spans="1:30" ht="30" x14ac:dyDescent="0.25">
      <c r="A21" s="26">
        <v>3</v>
      </c>
      <c r="B21" s="26" t="s">
        <v>149</v>
      </c>
      <c r="C21" s="26"/>
      <c r="D21" s="27">
        <v>43342</v>
      </c>
      <c r="E21" s="26" t="s">
        <v>228</v>
      </c>
      <c r="F21" s="26"/>
      <c r="G21" s="26" t="s">
        <v>229</v>
      </c>
      <c r="H21" s="26" t="s">
        <v>230</v>
      </c>
      <c r="I21" s="26" t="s">
        <v>171</v>
      </c>
      <c r="J21" s="27">
        <v>41512</v>
      </c>
      <c r="K21" s="26"/>
      <c r="L21" s="26"/>
      <c r="M21" s="26"/>
      <c r="N21" s="26"/>
      <c r="O21" s="26" t="s">
        <v>154</v>
      </c>
      <c r="P21" s="26" t="s">
        <v>155</v>
      </c>
      <c r="Q21" s="26"/>
      <c r="R21" s="26" t="s">
        <v>156</v>
      </c>
      <c r="S21" s="26"/>
      <c r="T21" s="26" t="s">
        <v>231</v>
      </c>
      <c r="U21" s="26"/>
      <c r="V21" s="26"/>
      <c r="W21" s="26"/>
      <c r="X21" s="26">
        <v>40000</v>
      </c>
      <c r="Y21" s="26" t="s">
        <v>158</v>
      </c>
      <c r="Z21" s="26" t="s">
        <v>158</v>
      </c>
      <c r="AA21" s="26" t="s">
        <v>159</v>
      </c>
      <c r="AB21" s="26">
        <v>7</v>
      </c>
      <c r="AC21" s="26" t="s">
        <v>160</v>
      </c>
      <c r="AD21" s="26">
        <v>1</v>
      </c>
    </row>
    <row r="22" spans="1:30" ht="30" x14ac:dyDescent="0.25">
      <c r="A22" s="26">
        <v>3</v>
      </c>
      <c r="B22" s="26" t="s">
        <v>149</v>
      </c>
      <c r="C22" s="26"/>
      <c r="D22" s="27">
        <v>43655</v>
      </c>
      <c r="E22" s="26" t="s">
        <v>232</v>
      </c>
      <c r="F22" s="26"/>
      <c r="G22" s="26" t="s">
        <v>233</v>
      </c>
      <c r="H22" s="26" t="s">
        <v>234</v>
      </c>
      <c r="I22" s="26" t="s">
        <v>171</v>
      </c>
      <c r="J22" s="27">
        <v>40575</v>
      </c>
      <c r="K22" s="26"/>
      <c r="L22" s="26"/>
      <c r="M22" s="26"/>
      <c r="N22" s="26"/>
      <c r="O22" s="26" t="s">
        <v>154</v>
      </c>
      <c r="P22" s="26"/>
      <c r="Q22" s="26"/>
      <c r="R22" s="26" t="s">
        <v>156</v>
      </c>
      <c r="S22" s="26"/>
      <c r="T22" s="26" t="s">
        <v>235</v>
      </c>
      <c r="U22" s="26"/>
      <c r="V22" s="26"/>
      <c r="W22" s="26"/>
      <c r="X22" s="26">
        <v>0</v>
      </c>
      <c r="Y22" s="26" t="s">
        <v>158</v>
      </c>
      <c r="Z22" s="26" t="s">
        <v>158</v>
      </c>
      <c r="AA22" s="26"/>
      <c r="AB22" s="26">
        <v>9</v>
      </c>
      <c r="AC22" s="26" t="s">
        <v>160</v>
      </c>
      <c r="AD22" s="26">
        <v>0</v>
      </c>
    </row>
    <row r="23" spans="1:30" ht="30" x14ac:dyDescent="0.25">
      <c r="A23" s="26">
        <v>3</v>
      </c>
      <c r="B23" s="26" t="s">
        <v>149</v>
      </c>
      <c r="C23" s="26"/>
      <c r="D23" s="27">
        <v>43299</v>
      </c>
      <c r="E23" s="26" t="s">
        <v>236</v>
      </c>
      <c r="F23" s="26"/>
      <c r="G23" s="26" t="s">
        <v>237</v>
      </c>
      <c r="H23" s="26" t="s">
        <v>238</v>
      </c>
      <c r="I23" s="26" t="s">
        <v>171</v>
      </c>
      <c r="J23" s="27">
        <v>41406</v>
      </c>
      <c r="K23" s="26"/>
      <c r="L23" s="26"/>
      <c r="M23" s="26"/>
      <c r="N23" s="26"/>
      <c r="O23" s="26" t="s">
        <v>216</v>
      </c>
      <c r="P23" s="26" t="s">
        <v>199</v>
      </c>
      <c r="Q23" s="26"/>
      <c r="R23" s="26" t="s">
        <v>156</v>
      </c>
      <c r="S23" s="26"/>
      <c r="T23" s="26" t="s">
        <v>239</v>
      </c>
      <c r="U23" s="26"/>
      <c r="V23" s="26"/>
      <c r="W23" s="26"/>
      <c r="X23" s="26">
        <v>40000</v>
      </c>
      <c r="Y23" s="26" t="s">
        <v>158</v>
      </c>
      <c r="Z23" s="26" t="s">
        <v>158</v>
      </c>
      <c r="AA23" s="26" t="s">
        <v>201</v>
      </c>
      <c r="AB23" s="26">
        <v>7</v>
      </c>
      <c r="AC23" s="26" t="s">
        <v>160</v>
      </c>
      <c r="AD23" s="26">
        <v>0</v>
      </c>
    </row>
    <row r="24" spans="1:30" ht="30" x14ac:dyDescent="0.25">
      <c r="A24" s="26">
        <v>3</v>
      </c>
      <c r="B24" s="26" t="s">
        <v>149</v>
      </c>
      <c r="C24" s="26"/>
      <c r="D24" s="27">
        <v>43294</v>
      </c>
      <c r="E24" s="26" t="s">
        <v>240</v>
      </c>
      <c r="F24" s="26"/>
      <c r="G24" s="26" t="s">
        <v>241</v>
      </c>
      <c r="H24" s="26" t="s">
        <v>242</v>
      </c>
      <c r="I24" s="26" t="s">
        <v>153</v>
      </c>
      <c r="J24" s="27">
        <v>41362</v>
      </c>
      <c r="K24" s="26"/>
      <c r="L24" s="26"/>
      <c r="M24" s="26"/>
      <c r="N24" s="26"/>
      <c r="O24" s="26" t="s">
        <v>154</v>
      </c>
      <c r="P24" s="26" t="s">
        <v>155</v>
      </c>
      <c r="Q24" s="26"/>
      <c r="R24" s="26" t="s">
        <v>156</v>
      </c>
      <c r="S24" s="26"/>
      <c r="T24" s="26" t="s">
        <v>243</v>
      </c>
      <c r="U24" s="26"/>
      <c r="V24" s="26"/>
      <c r="W24" s="26"/>
      <c r="X24" s="26">
        <v>40000</v>
      </c>
      <c r="Y24" s="26" t="s">
        <v>158</v>
      </c>
      <c r="Z24" s="26" t="s">
        <v>158</v>
      </c>
      <c r="AA24" s="26" t="s">
        <v>159</v>
      </c>
      <c r="AB24" s="26">
        <v>7</v>
      </c>
      <c r="AC24" s="26" t="s">
        <v>160</v>
      </c>
      <c r="AD24" s="26">
        <v>2</v>
      </c>
    </row>
    <row r="25" spans="1:30" ht="30" x14ac:dyDescent="0.25">
      <c r="A25" s="26">
        <v>3</v>
      </c>
      <c r="B25" s="26" t="s">
        <v>149</v>
      </c>
      <c r="C25" s="26"/>
      <c r="D25" s="27">
        <v>43673</v>
      </c>
      <c r="E25" s="26" t="s">
        <v>244</v>
      </c>
      <c r="F25" s="26"/>
      <c r="G25" s="26" t="s">
        <v>245</v>
      </c>
      <c r="H25" s="26" t="s">
        <v>246</v>
      </c>
      <c r="I25" s="26" t="s">
        <v>153</v>
      </c>
      <c r="J25" s="27">
        <v>40544</v>
      </c>
      <c r="K25" s="26"/>
      <c r="L25" s="26"/>
      <c r="M25" s="26"/>
      <c r="N25" s="26"/>
      <c r="O25" s="26" t="s">
        <v>154</v>
      </c>
      <c r="P25" s="26"/>
      <c r="Q25" s="26"/>
      <c r="R25" s="26" t="s">
        <v>156</v>
      </c>
      <c r="S25" s="26"/>
      <c r="T25" s="26" t="s">
        <v>247</v>
      </c>
      <c r="U25" s="26"/>
      <c r="V25" s="26"/>
      <c r="W25" s="26"/>
      <c r="X25" s="26">
        <v>40000</v>
      </c>
      <c r="Y25" s="26" t="s">
        <v>158</v>
      </c>
      <c r="Z25" s="26" t="s">
        <v>158</v>
      </c>
      <c r="AA25" s="26"/>
      <c r="AB25" s="26">
        <v>9</v>
      </c>
      <c r="AC25" s="26" t="s">
        <v>160</v>
      </c>
      <c r="AD25" s="26">
        <v>3</v>
      </c>
    </row>
    <row r="26" spans="1:30" ht="30" x14ac:dyDescent="0.25">
      <c r="A26" s="26">
        <v>3</v>
      </c>
      <c r="B26" s="26" t="s">
        <v>149</v>
      </c>
      <c r="C26" s="26"/>
      <c r="D26" s="27">
        <v>43298</v>
      </c>
      <c r="E26" s="26" t="s">
        <v>248</v>
      </c>
      <c r="F26" s="26"/>
      <c r="G26" s="26" t="s">
        <v>249</v>
      </c>
      <c r="H26" s="26" t="s">
        <v>194</v>
      </c>
      <c r="I26" s="26" t="s">
        <v>153</v>
      </c>
      <c r="J26" s="27">
        <v>41243</v>
      </c>
      <c r="K26" s="26"/>
      <c r="L26" s="26"/>
      <c r="M26" s="26"/>
      <c r="N26" s="26"/>
      <c r="O26" s="26" t="s">
        <v>172</v>
      </c>
      <c r="P26" s="26" t="s">
        <v>155</v>
      </c>
      <c r="Q26" s="26"/>
      <c r="R26" s="26" t="s">
        <v>156</v>
      </c>
      <c r="S26" s="26"/>
      <c r="T26" s="26" t="s">
        <v>250</v>
      </c>
      <c r="U26" s="26"/>
      <c r="V26" s="26"/>
      <c r="W26" s="26"/>
      <c r="X26" s="26">
        <v>40000</v>
      </c>
      <c r="Y26" s="26" t="s">
        <v>158</v>
      </c>
      <c r="Z26" s="26" t="s">
        <v>158</v>
      </c>
      <c r="AA26" s="26" t="s">
        <v>159</v>
      </c>
      <c r="AB26" s="26">
        <v>8</v>
      </c>
      <c r="AC26" s="26" t="s">
        <v>160</v>
      </c>
      <c r="AD26" s="26">
        <v>0</v>
      </c>
    </row>
    <row r="27" spans="1:30" ht="30" x14ac:dyDescent="0.25">
      <c r="A27" s="26">
        <v>3</v>
      </c>
      <c r="B27" s="26" t="s">
        <v>149</v>
      </c>
      <c r="C27" s="26"/>
      <c r="D27" s="27">
        <v>43284</v>
      </c>
      <c r="E27" s="26" t="s">
        <v>251</v>
      </c>
      <c r="F27" s="26"/>
      <c r="G27" s="26" t="s">
        <v>252</v>
      </c>
      <c r="H27" s="26" t="s">
        <v>253</v>
      </c>
      <c r="I27" s="26" t="s">
        <v>171</v>
      </c>
      <c r="J27" s="27">
        <v>41039</v>
      </c>
      <c r="K27" s="26"/>
      <c r="L27" s="26"/>
      <c r="M27" s="26"/>
      <c r="N27" s="26"/>
      <c r="O27" s="26" t="s">
        <v>172</v>
      </c>
      <c r="P27" s="26" t="s">
        <v>199</v>
      </c>
      <c r="Q27" s="26"/>
      <c r="R27" s="26" t="s">
        <v>156</v>
      </c>
      <c r="S27" s="26"/>
      <c r="T27" s="26" t="s">
        <v>254</v>
      </c>
      <c r="U27" s="26"/>
      <c r="V27" s="26"/>
      <c r="W27" s="26"/>
      <c r="X27" s="26">
        <v>40000</v>
      </c>
      <c r="Y27" s="26" t="s">
        <v>158</v>
      </c>
      <c r="Z27" s="26" t="s">
        <v>158</v>
      </c>
      <c r="AA27" s="26" t="s">
        <v>201</v>
      </c>
      <c r="AB27" s="26">
        <v>8</v>
      </c>
      <c r="AC27" s="26" t="s">
        <v>160</v>
      </c>
      <c r="AD27" s="26">
        <v>0</v>
      </c>
    </row>
    <row r="28" spans="1:30" ht="30" x14ac:dyDescent="0.25">
      <c r="A28" s="26">
        <v>3</v>
      </c>
      <c r="B28" s="26" t="s">
        <v>149</v>
      </c>
      <c r="C28" s="26"/>
      <c r="D28" s="27">
        <v>43298</v>
      </c>
      <c r="E28" s="26" t="s">
        <v>255</v>
      </c>
      <c r="F28" s="26"/>
      <c r="G28" s="26" t="s">
        <v>256</v>
      </c>
      <c r="H28" s="26" t="s">
        <v>257</v>
      </c>
      <c r="I28" s="26" t="s">
        <v>153</v>
      </c>
      <c r="J28" s="27">
        <v>41584</v>
      </c>
      <c r="K28" s="26"/>
      <c r="L28" s="26"/>
      <c r="M28" s="26"/>
      <c r="N28" s="26"/>
      <c r="O28" s="26" t="s">
        <v>172</v>
      </c>
      <c r="P28" s="26" t="s">
        <v>155</v>
      </c>
      <c r="Q28" s="26"/>
      <c r="R28" s="26" t="s">
        <v>156</v>
      </c>
      <c r="S28" s="26"/>
      <c r="T28" s="26" t="s">
        <v>258</v>
      </c>
      <c r="U28" s="26"/>
      <c r="V28" s="26"/>
      <c r="W28" s="26"/>
      <c r="X28" s="26">
        <v>40000</v>
      </c>
      <c r="Y28" s="26" t="s">
        <v>158</v>
      </c>
      <c r="Z28" s="26" t="s">
        <v>158</v>
      </c>
      <c r="AA28" s="26" t="s">
        <v>159</v>
      </c>
      <c r="AB28" s="26">
        <v>7</v>
      </c>
      <c r="AC28" s="26" t="s">
        <v>160</v>
      </c>
      <c r="AD28" s="26">
        <v>0</v>
      </c>
    </row>
    <row r="29" spans="1:30" ht="30" x14ac:dyDescent="0.25">
      <c r="A29" s="26">
        <v>3</v>
      </c>
      <c r="B29" s="26" t="s">
        <v>149</v>
      </c>
      <c r="C29" s="26"/>
      <c r="D29" s="27">
        <v>43293</v>
      </c>
      <c r="E29" s="26" t="s">
        <v>259</v>
      </c>
      <c r="F29" s="26"/>
      <c r="G29" s="26" t="s">
        <v>260</v>
      </c>
      <c r="H29" s="26" t="s">
        <v>212</v>
      </c>
      <c r="I29" s="26" t="s">
        <v>171</v>
      </c>
      <c r="J29" s="27">
        <v>41103</v>
      </c>
      <c r="K29" s="26"/>
      <c r="L29" s="26"/>
      <c r="M29" s="26"/>
      <c r="N29" s="26"/>
      <c r="O29" s="26" t="s">
        <v>172</v>
      </c>
      <c r="P29" s="26" t="s">
        <v>155</v>
      </c>
      <c r="Q29" s="26"/>
      <c r="R29" s="26" t="s">
        <v>156</v>
      </c>
      <c r="S29" s="26"/>
      <c r="T29" s="26" t="s">
        <v>261</v>
      </c>
      <c r="U29" s="26"/>
      <c r="V29" s="26"/>
      <c r="W29" s="26"/>
      <c r="X29" s="26">
        <v>40000</v>
      </c>
      <c r="Y29" s="26" t="s">
        <v>158</v>
      </c>
      <c r="Z29" s="26" t="s">
        <v>158</v>
      </c>
      <c r="AA29" s="26" t="s">
        <v>159</v>
      </c>
      <c r="AB29" s="26">
        <v>8</v>
      </c>
      <c r="AC29" s="26" t="s">
        <v>160</v>
      </c>
      <c r="AD29" s="26">
        <v>0</v>
      </c>
    </row>
    <row r="30" spans="1:30" ht="30" x14ac:dyDescent="0.25">
      <c r="A30" s="26">
        <v>3</v>
      </c>
      <c r="B30" s="26" t="s">
        <v>149</v>
      </c>
      <c r="C30" s="26"/>
      <c r="D30" s="27">
        <v>43319</v>
      </c>
      <c r="E30" s="26" t="s">
        <v>262</v>
      </c>
      <c r="F30" s="26"/>
      <c r="G30" s="26" t="s">
        <v>263</v>
      </c>
      <c r="H30" s="26" t="s">
        <v>264</v>
      </c>
      <c r="I30" s="26" t="s">
        <v>153</v>
      </c>
      <c r="J30" s="27">
        <v>41083</v>
      </c>
      <c r="K30" s="26"/>
      <c r="L30" s="26"/>
      <c r="M30" s="26"/>
      <c r="N30" s="26"/>
      <c r="O30" s="26" t="s">
        <v>154</v>
      </c>
      <c r="P30" s="26" t="s">
        <v>155</v>
      </c>
      <c r="Q30" s="26"/>
      <c r="R30" s="26" t="s">
        <v>156</v>
      </c>
      <c r="S30" s="26"/>
      <c r="T30" s="26" t="s">
        <v>265</v>
      </c>
      <c r="U30" s="26"/>
      <c r="V30" s="26"/>
      <c r="W30" s="26"/>
      <c r="X30" s="26">
        <v>40000</v>
      </c>
      <c r="Y30" s="26" t="s">
        <v>158</v>
      </c>
      <c r="Z30" s="26" t="s">
        <v>158</v>
      </c>
      <c r="AA30" s="26" t="s">
        <v>159</v>
      </c>
      <c r="AB30" s="26">
        <v>8</v>
      </c>
      <c r="AC30" s="26" t="s">
        <v>160</v>
      </c>
      <c r="AD30" s="26">
        <v>2</v>
      </c>
    </row>
    <row r="31" spans="1:30" ht="30" x14ac:dyDescent="0.25">
      <c r="A31" s="26">
        <v>3</v>
      </c>
      <c r="B31" s="26" t="s">
        <v>149</v>
      </c>
      <c r="C31" s="26"/>
      <c r="D31" s="27">
        <v>43285</v>
      </c>
      <c r="E31" s="26" t="s">
        <v>266</v>
      </c>
      <c r="F31" s="26"/>
      <c r="G31" s="26" t="s">
        <v>207</v>
      </c>
      <c r="H31" s="26" t="s">
        <v>267</v>
      </c>
      <c r="I31" s="26" t="s">
        <v>171</v>
      </c>
      <c r="J31" s="27">
        <v>40652</v>
      </c>
      <c r="K31" s="26"/>
      <c r="L31" s="26"/>
      <c r="M31" s="26"/>
      <c r="N31" s="26"/>
      <c r="O31" s="26" t="s">
        <v>154</v>
      </c>
      <c r="P31" s="26" t="s">
        <v>155</v>
      </c>
      <c r="Q31" s="26"/>
      <c r="R31" s="26" t="s">
        <v>156</v>
      </c>
      <c r="S31" s="26"/>
      <c r="T31" s="26" t="s">
        <v>268</v>
      </c>
      <c r="U31" s="26"/>
      <c r="V31" s="26"/>
      <c r="W31" s="26"/>
      <c r="X31" s="26">
        <v>40000</v>
      </c>
      <c r="Y31" s="26" t="s">
        <v>158</v>
      </c>
      <c r="Z31" s="26" t="s">
        <v>158</v>
      </c>
      <c r="AA31" s="26" t="s">
        <v>159</v>
      </c>
      <c r="AB31" s="26">
        <v>9</v>
      </c>
      <c r="AC31" s="26" t="s">
        <v>160</v>
      </c>
      <c r="AD31" s="26">
        <v>0</v>
      </c>
    </row>
    <row r="32" spans="1:30" ht="30" x14ac:dyDescent="0.25">
      <c r="A32" s="26">
        <v>3</v>
      </c>
      <c r="B32" s="26" t="s">
        <v>149</v>
      </c>
      <c r="C32" s="26"/>
      <c r="D32" s="27">
        <v>43301</v>
      </c>
      <c r="E32" s="26" t="s">
        <v>269</v>
      </c>
      <c r="F32" s="26"/>
      <c r="G32" s="26" t="s">
        <v>270</v>
      </c>
      <c r="H32" s="26" t="s">
        <v>271</v>
      </c>
      <c r="I32" s="26" t="s">
        <v>153</v>
      </c>
      <c r="J32" s="27">
        <v>41041</v>
      </c>
      <c r="K32" s="26"/>
      <c r="L32" s="26"/>
      <c r="M32" s="26"/>
      <c r="N32" s="26"/>
      <c r="O32" s="26" t="s">
        <v>154</v>
      </c>
      <c r="P32" s="26" t="s">
        <v>199</v>
      </c>
      <c r="Q32" s="26"/>
      <c r="R32" s="26" t="s">
        <v>156</v>
      </c>
      <c r="S32" s="26"/>
      <c r="T32" s="26" t="s">
        <v>272</v>
      </c>
      <c r="U32" s="26"/>
      <c r="V32" s="26"/>
      <c r="W32" s="26"/>
      <c r="X32" s="26">
        <v>40000</v>
      </c>
      <c r="Y32" s="26" t="s">
        <v>158</v>
      </c>
      <c r="Z32" s="26" t="s">
        <v>158</v>
      </c>
      <c r="AA32" s="26" t="s">
        <v>201</v>
      </c>
      <c r="AB32" s="26">
        <v>8</v>
      </c>
      <c r="AC32" s="26" t="s">
        <v>160</v>
      </c>
      <c r="AD32" s="26">
        <v>4</v>
      </c>
    </row>
    <row r="33" spans="1:30" ht="30" x14ac:dyDescent="0.25">
      <c r="A33" s="26">
        <v>3</v>
      </c>
      <c r="B33" s="26" t="s">
        <v>149</v>
      </c>
      <c r="C33" s="26"/>
      <c r="D33" s="27">
        <v>43299</v>
      </c>
      <c r="E33" s="26" t="s">
        <v>273</v>
      </c>
      <c r="F33" s="26"/>
      <c r="G33" s="26" t="s">
        <v>237</v>
      </c>
      <c r="H33" s="26" t="s">
        <v>238</v>
      </c>
      <c r="I33" s="26" t="s">
        <v>153</v>
      </c>
      <c r="J33" s="27">
        <v>40643</v>
      </c>
      <c r="K33" s="26"/>
      <c r="L33" s="26"/>
      <c r="M33" s="26"/>
      <c r="N33" s="26"/>
      <c r="O33" s="26" t="s">
        <v>216</v>
      </c>
      <c r="P33" s="26" t="s">
        <v>155</v>
      </c>
      <c r="Q33" s="26"/>
      <c r="R33" s="26" t="s">
        <v>156</v>
      </c>
      <c r="S33" s="26"/>
      <c r="T33" s="26" t="s">
        <v>274</v>
      </c>
      <c r="U33" s="26"/>
      <c r="V33" s="26"/>
      <c r="W33" s="26"/>
      <c r="X33" s="26">
        <v>40000</v>
      </c>
      <c r="Y33" s="26" t="s">
        <v>164</v>
      </c>
      <c r="Z33" s="26" t="s">
        <v>158</v>
      </c>
      <c r="AA33" s="26" t="s">
        <v>159</v>
      </c>
      <c r="AB33" s="26">
        <v>9</v>
      </c>
      <c r="AC33" s="26" t="s">
        <v>160</v>
      </c>
      <c r="AD33" s="26">
        <v>0</v>
      </c>
    </row>
    <row r="34" spans="1:30" ht="30" x14ac:dyDescent="0.25">
      <c r="A34" s="26">
        <v>3</v>
      </c>
      <c r="B34" s="26" t="s">
        <v>149</v>
      </c>
      <c r="C34" s="26"/>
      <c r="D34" s="27">
        <v>43648</v>
      </c>
      <c r="E34" s="26" t="s">
        <v>275</v>
      </c>
      <c r="F34" s="26"/>
      <c r="G34" s="26" t="s">
        <v>276</v>
      </c>
      <c r="H34" s="26" t="s">
        <v>277</v>
      </c>
      <c r="I34" s="26" t="s">
        <v>171</v>
      </c>
      <c r="J34" s="27">
        <v>40961</v>
      </c>
      <c r="K34" s="26"/>
      <c r="L34" s="26"/>
      <c r="M34" s="26"/>
      <c r="N34" s="26"/>
      <c r="O34" s="26" t="s">
        <v>172</v>
      </c>
      <c r="P34" s="26"/>
      <c r="Q34" s="26"/>
      <c r="R34" s="26" t="s">
        <v>156</v>
      </c>
      <c r="S34" s="26"/>
      <c r="T34" s="26" t="s">
        <v>278</v>
      </c>
      <c r="U34" s="26"/>
      <c r="V34" s="26"/>
      <c r="W34" s="26"/>
      <c r="X34" s="26">
        <v>50000</v>
      </c>
      <c r="Y34" s="26" t="s">
        <v>158</v>
      </c>
      <c r="Z34" s="26" t="s">
        <v>158</v>
      </c>
      <c r="AA34" s="26"/>
      <c r="AB34" s="26">
        <v>8</v>
      </c>
      <c r="AC34" s="26" t="s">
        <v>160</v>
      </c>
      <c r="AD34" s="26">
        <v>6</v>
      </c>
    </row>
    <row r="35" spans="1:30" ht="30" x14ac:dyDescent="0.25">
      <c r="A35" s="26">
        <v>3</v>
      </c>
      <c r="B35" s="26" t="s">
        <v>149</v>
      </c>
      <c r="C35" s="26"/>
      <c r="D35" s="27">
        <v>43280</v>
      </c>
      <c r="E35" s="26" t="s">
        <v>279</v>
      </c>
      <c r="F35" s="26"/>
      <c r="G35" s="26" t="s">
        <v>280</v>
      </c>
      <c r="H35" s="26" t="s">
        <v>281</v>
      </c>
      <c r="I35" s="26" t="s">
        <v>153</v>
      </c>
      <c r="J35" s="27">
        <v>41153</v>
      </c>
      <c r="K35" s="26"/>
      <c r="L35" s="26"/>
      <c r="M35" s="26"/>
      <c r="N35" s="26"/>
      <c r="O35" s="26" t="s">
        <v>154</v>
      </c>
      <c r="P35" s="26" t="s">
        <v>199</v>
      </c>
      <c r="Q35" s="26"/>
      <c r="R35" s="26" t="s">
        <v>156</v>
      </c>
      <c r="S35" s="26"/>
      <c r="T35" s="26" t="s">
        <v>282</v>
      </c>
      <c r="U35" s="26"/>
      <c r="V35" s="26"/>
      <c r="W35" s="26"/>
      <c r="X35" s="26">
        <v>40000</v>
      </c>
      <c r="Y35" s="26" t="s">
        <v>158</v>
      </c>
      <c r="Z35" s="26" t="s">
        <v>158</v>
      </c>
      <c r="AA35" s="26" t="s">
        <v>201</v>
      </c>
      <c r="AB35" s="26">
        <v>8</v>
      </c>
      <c r="AC35" s="26" t="s">
        <v>160</v>
      </c>
      <c r="AD35" s="26">
        <v>0</v>
      </c>
    </row>
    <row r="36" spans="1:30" ht="30" x14ac:dyDescent="0.25">
      <c r="A36" s="26">
        <v>4</v>
      </c>
      <c r="B36" s="26" t="s">
        <v>149</v>
      </c>
      <c r="C36" s="26"/>
      <c r="D36" s="27">
        <v>42923</v>
      </c>
      <c r="E36" s="26" t="s">
        <v>283</v>
      </c>
      <c r="F36" s="26"/>
      <c r="G36" s="26" t="s">
        <v>218</v>
      </c>
      <c r="H36" s="26" t="s">
        <v>219</v>
      </c>
      <c r="I36" s="26" t="s">
        <v>171</v>
      </c>
      <c r="J36" s="27">
        <v>41124</v>
      </c>
      <c r="K36" s="26"/>
      <c r="L36" s="26"/>
      <c r="M36" s="26"/>
      <c r="N36" s="26"/>
      <c r="O36" s="26" t="s">
        <v>172</v>
      </c>
      <c r="P36" s="26" t="s">
        <v>155</v>
      </c>
      <c r="Q36" s="26"/>
      <c r="R36" s="26" t="s">
        <v>156</v>
      </c>
      <c r="S36" s="26"/>
      <c r="T36" s="26" t="s">
        <v>284</v>
      </c>
      <c r="U36" s="26"/>
      <c r="V36" s="26"/>
      <c r="W36" s="26"/>
      <c r="X36" s="26">
        <v>42000</v>
      </c>
      <c r="Y36" s="26" t="s">
        <v>158</v>
      </c>
      <c r="Z36" s="26" t="s">
        <v>158</v>
      </c>
      <c r="AA36" s="26" t="s">
        <v>159</v>
      </c>
      <c r="AB36" s="26">
        <v>8</v>
      </c>
      <c r="AC36" s="26" t="s">
        <v>160</v>
      </c>
      <c r="AD36" s="26">
        <v>0</v>
      </c>
    </row>
    <row r="37" spans="1:30" ht="30" x14ac:dyDescent="0.25">
      <c r="A37" s="26">
        <v>4</v>
      </c>
      <c r="B37" s="26" t="s">
        <v>149</v>
      </c>
      <c r="C37" s="26"/>
      <c r="D37" s="27">
        <v>42926</v>
      </c>
      <c r="E37" s="26" t="s">
        <v>244</v>
      </c>
      <c r="F37" s="26"/>
      <c r="G37" s="26" t="s">
        <v>285</v>
      </c>
      <c r="H37" s="26" t="s">
        <v>286</v>
      </c>
      <c r="I37" s="26" t="s">
        <v>153</v>
      </c>
      <c r="J37" s="27">
        <v>40618</v>
      </c>
      <c r="K37" s="26"/>
      <c r="L37" s="26"/>
      <c r="M37" s="26"/>
      <c r="N37" s="26"/>
      <c r="O37" s="26" t="s">
        <v>154</v>
      </c>
      <c r="P37" s="26" t="s">
        <v>155</v>
      </c>
      <c r="Q37" s="26"/>
      <c r="R37" s="26" t="s">
        <v>156</v>
      </c>
      <c r="S37" s="26"/>
      <c r="T37" s="26" t="s">
        <v>287</v>
      </c>
      <c r="U37" s="26"/>
      <c r="V37" s="26"/>
      <c r="W37" s="26"/>
      <c r="X37" s="26">
        <v>40000</v>
      </c>
      <c r="Y37" s="26" t="s">
        <v>158</v>
      </c>
      <c r="Z37" s="26" t="s">
        <v>164</v>
      </c>
      <c r="AA37" s="26" t="s">
        <v>159</v>
      </c>
      <c r="AB37" s="26">
        <v>9</v>
      </c>
      <c r="AC37" s="26" t="s">
        <v>160</v>
      </c>
      <c r="AD37" s="26">
        <v>1</v>
      </c>
    </row>
    <row r="38" spans="1:30" ht="30" x14ac:dyDescent="0.25">
      <c r="A38" s="26">
        <v>4</v>
      </c>
      <c r="B38" s="26" t="s">
        <v>149</v>
      </c>
      <c r="C38" s="26"/>
      <c r="D38" s="27">
        <v>43283</v>
      </c>
      <c r="E38" s="26" t="s">
        <v>288</v>
      </c>
      <c r="F38" s="26"/>
      <c r="G38" s="26" t="s">
        <v>289</v>
      </c>
      <c r="H38" s="26" t="s">
        <v>290</v>
      </c>
      <c r="I38" s="26" t="s">
        <v>171</v>
      </c>
      <c r="J38" s="27">
        <v>40476</v>
      </c>
      <c r="K38" s="26"/>
      <c r="L38" s="26"/>
      <c r="M38" s="26"/>
      <c r="N38" s="26"/>
      <c r="O38" s="26" t="s">
        <v>172</v>
      </c>
      <c r="P38" s="26" t="s">
        <v>155</v>
      </c>
      <c r="Q38" s="26"/>
      <c r="R38" s="26" t="s">
        <v>156</v>
      </c>
      <c r="S38" s="26"/>
      <c r="T38" s="26" t="s">
        <v>291</v>
      </c>
      <c r="U38" s="26"/>
      <c r="V38" s="26"/>
      <c r="W38" s="26"/>
      <c r="X38" s="26">
        <v>40000</v>
      </c>
      <c r="Y38" s="26" t="s">
        <v>158</v>
      </c>
      <c r="Z38" s="26" t="s">
        <v>158</v>
      </c>
      <c r="AA38" s="26" t="s">
        <v>159</v>
      </c>
      <c r="AB38" s="26">
        <v>10</v>
      </c>
      <c r="AC38" s="26" t="s">
        <v>160</v>
      </c>
      <c r="AD38" s="26">
        <v>0</v>
      </c>
    </row>
    <row r="39" spans="1:30" ht="30" x14ac:dyDescent="0.25">
      <c r="A39" s="26">
        <v>4</v>
      </c>
      <c r="B39" s="26" t="s">
        <v>149</v>
      </c>
      <c r="C39" s="26"/>
      <c r="D39" s="27">
        <v>42913</v>
      </c>
      <c r="E39" s="26" t="s">
        <v>292</v>
      </c>
      <c r="F39" s="26"/>
      <c r="G39" s="26" t="s">
        <v>293</v>
      </c>
      <c r="H39" s="26" t="s">
        <v>294</v>
      </c>
      <c r="I39" s="26" t="s">
        <v>153</v>
      </c>
      <c r="J39" s="27">
        <v>40603</v>
      </c>
      <c r="K39" s="26"/>
      <c r="L39" s="26"/>
      <c r="M39" s="26"/>
      <c r="N39" s="26"/>
      <c r="O39" s="26" t="s">
        <v>172</v>
      </c>
      <c r="P39" s="26" t="s">
        <v>155</v>
      </c>
      <c r="Q39" s="26"/>
      <c r="R39" s="26" t="s">
        <v>156</v>
      </c>
      <c r="S39" s="26"/>
      <c r="T39" s="26" t="s">
        <v>295</v>
      </c>
      <c r="U39" s="26"/>
      <c r="V39" s="26"/>
      <c r="W39" s="26"/>
      <c r="X39" s="26">
        <v>42000</v>
      </c>
      <c r="Y39" s="26" t="s">
        <v>158</v>
      </c>
      <c r="Z39" s="26" t="s">
        <v>158</v>
      </c>
      <c r="AA39" s="26" t="s">
        <v>159</v>
      </c>
      <c r="AB39" s="26">
        <v>9</v>
      </c>
      <c r="AC39" s="26" t="s">
        <v>160</v>
      </c>
      <c r="AD39" s="26">
        <v>0</v>
      </c>
    </row>
    <row r="40" spans="1:30" ht="30" x14ac:dyDescent="0.25">
      <c r="A40" s="26">
        <v>4</v>
      </c>
      <c r="B40" s="26" t="s">
        <v>149</v>
      </c>
      <c r="C40" s="26"/>
      <c r="D40" s="27">
        <v>43286</v>
      </c>
      <c r="E40" s="26" t="s">
        <v>296</v>
      </c>
      <c r="F40" s="26"/>
      <c r="G40" s="26" t="s">
        <v>297</v>
      </c>
      <c r="H40" s="26" t="s">
        <v>294</v>
      </c>
      <c r="I40" s="26" t="s">
        <v>171</v>
      </c>
      <c r="J40" s="27">
        <v>40142</v>
      </c>
      <c r="K40" s="26"/>
      <c r="L40" s="26"/>
      <c r="M40" s="26"/>
      <c r="N40" s="26"/>
      <c r="O40" s="26" t="s">
        <v>154</v>
      </c>
      <c r="P40" s="26" t="s">
        <v>155</v>
      </c>
      <c r="Q40" s="26"/>
      <c r="R40" s="26" t="s">
        <v>156</v>
      </c>
      <c r="S40" s="26"/>
      <c r="T40" s="26" t="s">
        <v>298</v>
      </c>
      <c r="U40" s="26"/>
      <c r="V40" s="26"/>
      <c r="W40" s="26"/>
      <c r="X40" s="26">
        <v>42000</v>
      </c>
      <c r="Y40" s="26" t="s">
        <v>158</v>
      </c>
      <c r="Z40" s="26" t="s">
        <v>158</v>
      </c>
      <c r="AA40" s="26" t="s">
        <v>159</v>
      </c>
      <c r="AB40" s="26">
        <v>11</v>
      </c>
      <c r="AC40" s="26" t="s">
        <v>160</v>
      </c>
      <c r="AD40" s="26">
        <v>0</v>
      </c>
    </row>
    <row r="41" spans="1:30" ht="30" x14ac:dyDescent="0.25">
      <c r="A41" s="26">
        <v>4</v>
      </c>
      <c r="B41" s="26" t="s">
        <v>149</v>
      </c>
      <c r="C41" s="26"/>
      <c r="D41" s="27">
        <v>42931</v>
      </c>
      <c r="E41" s="26" t="s">
        <v>299</v>
      </c>
      <c r="F41" s="26"/>
      <c r="G41" s="26" t="s">
        <v>300</v>
      </c>
      <c r="H41" s="26" t="s">
        <v>301</v>
      </c>
      <c r="I41" s="26" t="s">
        <v>171</v>
      </c>
      <c r="J41" s="27">
        <v>41268</v>
      </c>
      <c r="K41" s="26"/>
      <c r="L41" s="26"/>
      <c r="M41" s="26"/>
      <c r="N41" s="26"/>
      <c r="O41" s="26" t="s">
        <v>154</v>
      </c>
      <c r="P41" s="26" t="s">
        <v>155</v>
      </c>
      <c r="Q41" s="26"/>
      <c r="R41" s="26" t="s">
        <v>156</v>
      </c>
      <c r="S41" s="26"/>
      <c r="T41" s="26" t="s">
        <v>302</v>
      </c>
      <c r="U41" s="26"/>
      <c r="V41" s="26"/>
      <c r="W41" s="26"/>
      <c r="X41" s="26">
        <v>40000</v>
      </c>
      <c r="Y41" s="26" t="s">
        <v>158</v>
      </c>
      <c r="Z41" s="26" t="s">
        <v>158</v>
      </c>
      <c r="AA41" s="26" t="s">
        <v>159</v>
      </c>
      <c r="AB41" s="26">
        <v>8</v>
      </c>
      <c r="AC41" s="26" t="s">
        <v>160</v>
      </c>
      <c r="AD41" s="26">
        <v>0</v>
      </c>
    </row>
    <row r="42" spans="1:30" ht="30" x14ac:dyDescent="0.25">
      <c r="A42" s="26">
        <v>4</v>
      </c>
      <c r="B42" s="26" t="s">
        <v>149</v>
      </c>
      <c r="C42" s="26"/>
      <c r="D42" s="27">
        <v>43652</v>
      </c>
      <c r="E42" s="26" t="s">
        <v>303</v>
      </c>
      <c r="F42" s="26" t="s">
        <v>304</v>
      </c>
      <c r="G42" s="26" t="s">
        <v>305</v>
      </c>
      <c r="H42" s="26" t="s">
        <v>306</v>
      </c>
      <c r="I42" s="26" t="s">
        <v>153</v>
      </c>
      <c r="J42" s="27">
        <v>41106</v>
      </c>
      <c r="K42" s="26"/>
      <c r="L42" s="26"/>
      <c r="M42" s="26"/>
      <c r="N42" s="26"/>
      <c r="O42" s="26" t="s">
        <v>154</v>
      </c>
      <c r="P42" s="26"/>
      <c r="Q42" s="26"/>
      <c r="R42" s="26" t="s">
        <v>156</v>
      </c>
      <c r="S42" s="26"/>
      <c r="T42" s="26" t="s">
        <v>307</v>
      </c>
      <c r="U42" s="26"/>
      <c r="V42" s="26"/>
      <c r="W42" s="26"/>
      <c r="X42" s="26">
        <v>0</v>
      </c>
      <c r="Y42" s="26" t="s">
        <v>158</v>
      </c>
      <c r="Z42" s="26" t="s">
        <v>158</v>
      </c>
      <c r="AA42" s="26"/>
      <c r="AB42" s="26">
        <v>8</v>
      </c>
      <c r="AC42" s="26" t="s">
        <v>160</v>
      </c>
      <c r="AD42" s="26">
        <v>0</v>
      </c>
    </row>
    <row r="43" spans="1:30" ht="30" x14ac:dyDescent="0.25">
      <c r="A43" s="26">
        <v>4</v>
      </c>
      <c r="B43" s="26" t="s">
        <v>149</v>
      </c>
      <c r="C43" s="26"/>
      <c r="D43" s="27">
        <v>42933</v>
      </c>
      <c r="E43" s="26" t="s">
        <v>308</v>
      </c>
      <c r="F43" s="26"/>
      <c r="G43" s="26" t="s">
        <v>309</v>
      </c>
      <c r="H43" s="26" t="s">
        <v>310</v>
      </c>
      <c r="I43" s="26" t="s">
        <v>153</v>
      </c>
      <c r="J43" s="27">
        <v>40921</v>
      </c>
      <c r="K43" s="26"/>
      <c r="L43" s="26"/>
      <c r="M43" s="26"/>
      <c r="N43" s="26"/>
      <c r="O43" s="26" t="s">
        <v>154</v>
      </c>
      <c r="P43" s="26" t="s">
        <v>155</v>
      </c>
      <c r="Q43" s="26"/>
      <c r="R43" s="26" t="s">
        <v>156</v>
      </c>
      <c r="S43" s="26"/>
      <c r="T43" s="26" t="s">
        <v>311</v>
      </c>
      <c r="U43" s="26"/>
      <c r="V43" s="26"/>
      <c r="W43" s="26"/>
      <c r="X43" s="26">
        <v>40000</v>
      </c>
      <c r="Y43" s="26" t="s">
        <v>158</v>
      </c>
      <c r="Z43" s="26" t="s">
        <v>158</v>
      </c>
      <c r="AA43" s="26" t="s">
        <v>159</v>
      </c>
      <c r="AB43" s="26">
        <v>8</v>
      </c>
      <c r="AC43" s="26" t="s">
        <v>160</v>
      </c>
      <c r="AD43" s="26">
        <v>0</v>
      </c>
    </row>
    <row r="44" spans="1:30" ht="30" x14ac:dyDescent="0.25">
      <c r="A44" s="26">
        <v>4</v>
      </c>
      <c r="B44" s="26" t="s">
        <v>149</v>
      </c>
      <c r="C44" s="26"/>
      <c r="D44" s="27">
        <v>42940</v>
      </c>
      <c r="E44" s="26" t="s">
        <v>312</v>
      </c>
      <c r="F44" s="26"/>
      <c r="G44" s="26" t="s">
        <v>313</v>
      </c>
      <c r="H44" s="26" t="s">
        <v>314</v>
      </c>
      <c r="I44" s="26" t="s">
        <v>153</v>
      </c>
      <c r="J44" s="27">
        <v>40416</v>
      </c>
      <c r="K44" s="26"/>
      <c r="L44" s="26"/>
      <c r="M44" s="26"/>
      <c r="N44" s="26"/>
      <c r="O44" s="26" t="s">
        <v>172</v>
      </c>
      <c r="P44" s="26" t="s">
        <v>199</v>
      </c>
      <c r="Q44" s="26"/>
      <c r="R44" s="26" t="s">
        <v>156</v>
      </c>
      <c r="S44" s="26"/>
      <c r="T44" s="26" t="s">
        <v>315</v>
      </c>
      <c r="U44" s="26"/>
      <c r="V44" s="26"/>
      <c r="W44" s="26"/>
      <c r="X44" s="26">
        <v>40000</v>
      </c>
      <c r="Y44" s="26" t="s">
        <v>158</v>
      </c>
      <c r="Z44" s="26" t="s">
        <v>158</v>
      </c>
      <c r="AA44" s="26" t="s">
        <v>201</v>
      </c>
      <c r="AB44" s="26">
        <v>10</v>
      </c>
      <c r="AC44" s="26" t="s">
        <v>160</v>
      </c>
      <c r="AD44" s="26">
        <v>0</v>
      </c>
    </row>
    <row r="45" spans="1:30" ht="30" x14ac:dyDescent="0.25">
      <c r="A45" s="26">
        <v>4</v>
      </c>
      <c r="B45" s="26" t="s">
        <v>149</v>
      </c>
      <c r="C45" s="26"/>
      <c r="D45" s="27">
        <v>42924</v>
      </c>
      <c r="E45" s="26" t="s">
        <v>316</v>
      </c>
      <c r="F45" s="26"/>
      <c r="G45" s="26" t="s">
        <v>317</v>
      </c>
      <c r="H45" s="26" t="s">
        <v>318</v>
      </c>
      <c r="I45" s="26" t="s">
        <v>171</v>
      </c>
      <c r="J45" s="27">
        <v>41014</v>
      </c>
      <c r="K45" s="26"/>
      <c r="L45" s="26"/>
      <c r="M45" s="26"/>
      <c r="N45" s="26"/>
      <c r="O45" s="26" t="s">
        <v>172</v>
      </c>
      <c r="P45" s="26" t="s">
        <v>155</v>
      </c>
      <c r="Q45" s="26"/>
      <c r="R45" s="26" t="s">
        <v>156</v>
      </c>
      <c r="S45" s="26"/>
      <c r="T45" s="26" t="s">
        <v>319</v>
      </c>
      <c r="U45" s="26"/>
      <c r="V45" s="26"/>
      <c r="W45" s="26"/>
      <c r="X45" s="26">
        <v>42000</v>
      </c>
      <c r="Y45" s="26" t="s">
        <v>158</v>
      </c>
      <c r="Z45" s="26" t="s">
        <v>158</v>
      </c>
      <c r="AA45" s="26" t="s">
        <v>159</v>
      </c>
      <c r="AB45" s="26">
        <v>8</v>
      </c>
      <c r="AC45" s="26" t="s">
        <v>160</v>
      </c>
      <c r="AD45" s="26">
        <v>0</v>
      </c>
    </row>
    <row r="46" spans="1:30" ht="30" x14ac:dyDescent="0.25">
      <c r="A46" s="26">
        <v>4</v>
      </c>
      <c r="B46" s="26" t="s">
        <v>149</v>
      </c>
      <c r="C46" s="26"/>
      <c r="D46" s="27">
        <v>42926</v>
      </c>
      <c r="E46" s="26" t="s">
        <v>320</v>
      </c>
      <c r="F46" s="26"/>
      <c r="G46" s="26" t="s">
        <v>297</v>
      </c>
      <c r="H46" s="26" t="s">
        <v>294</v>
      </c>
      <c r="I46" s="26" t="s">
        <v>153</v>
      </c>
      <c r="J46" s="27">
        <v>40852</v>
      </c>
      <c r="K46" s="26"/>
      <c r="L46" s="26"/>
      <c r="M46" s="26"/>
      <c r="N46" s="26"/>
      <c r="O46" s="26" t="s">
        <v>154</v>
      </c>
      <c r="P46" s="26" t="s">
        <v>155</v>
      </c>
      <c r="Q46" s="26"/>
      <c r="R46" s="26" t="s">
        <v>156</v>
      </c>
      <c r="S46" s="26"/>
      <c r="T46" s="26" t="s">
        <v>321</v>
      </c>
      <c r="U46" s="26"/>
      <c r="V46" s="26"/>
      <c r="W46" s="26"/>
      <c r="X46" s="26">
        <v>40000</v>
      </c>
      <c r="Y46" s="26" t="s">
        <v>158</v>
      </c>
      <c r="Z46" s="26" t="s">
        <v>158</v>
      </c>
      <c r="AA46" s="26" t="s">
        <v>159</v>
      </c>
      <c r="AB46" s="26">
        <v>9</v>
      </c>
      <c r="AC46" s="26" t="s">
        <v>160</v>
      </c>
      <c r="AD46" s="26">
        <v>1</v>
      </c>
    </row>
    <row r="47" spans="1:30" ht="30" x14ac:dyDescent="0.25">
      <c r="A47" s="26">
        <v>4</v>
      </c>
      <c r="B47" s="26" t="s">
        <v>149</v>
      </c>
      <c r="C47" s="26"/>
      <c r="D47" s="27">
        <v>42923</v>
      </c>
      <c r="E47" s="26" t="s">
        <v>322</v>
      </c>
      <c r="F47" s="26"/>
      <c r="G47" s="26" t="s">
        <v>323</v>
      </c>
      <c r="H47" s="26" t="s">
        <v>324</v>
      </c>
      <c r="I47" s="26" t="s">
        <v>171</v>
      </c>
      <c r="J47" s="27">
        <v>40249</v>
      </c>
      <c r="K47" s="26"/>
      <c r="L47" s="26"/>
      <c r="M47" s="26"/>
      <c r="N47" s="26"/>
      <c r="O47" s="26" t="s">
        <v>172</v>
      </c>
      <c r="P47" s="26" t="s">
        <v>155</v>
      </c>
      <c r="Q47" s="26"/>
      <c r="R47" s="26" t="s">
        <v>156</v>
      </c>
      <c r="S47" s="26"/>
      <c r="T47" s="26" t="s">
        <v>325</v>
      </c>
      <c r="U47" s="26"/>
      <c r="V47" s="26"/>
      <c r="W47" s="26"/>
      <c r="X47" s="26">
        <v>40000</v>
      </c>
      <c r="Y47" s="26" t="s">
        <v>158</v>
      </c>
      <c r="Z47" s="26" t="s">
        <v>158</v>
      </c>
      <c r="AA47" s="26" t="s">
        <v>159</v>
      </c>
      <c r="AB47" s="26">
        <v>10</v>
      </c>
      <c r="AC47" s="26" t="s">
        <v>160</v>
      </c>
      <c r="AD47" s="26">
        <v>0</v>
      </c>
    </row>
    <row r="48" spans="1:30" ht="30" x14ac:dyDescent="0.25">
      <c r="A48" s="26">
        <v>4</v>
      </c>
      <c r="B48" s="26" t="s">
        <v>149</v>
      </c>
      <c r="C48" s="26"/>
      <c r="D48" s="27">
        <v>43064</v>
      </c>
      <c r="E48" s="26" t="s">
        <v>326</v>
      </c>
      <c r="F48" s="26"/>
      <c r="G48" s="26" t="s">
        <v>327</v>
      </c>
      <c r="H48" s="26" t="s">
        <v>328</v>
      </c>
      <c r="I48" s="26" t="s">
        <v>171</v>
      </c>
      <c r="J48" s="27">
        <v>41227</v>
      </c>
      <c r="K48" s="26"/>
      <c r="L48" s="26"/>
      <c r="M48" s="26"/>
      <c r="N48" s="26"/>
      <c r="O48" s="26" t="s">
        <v>154</v>
      </c>
      <c r="P48" s="26" t="s">
        <v>155</v>
      </c>
      <c r="Q48" s="26"/>
      <c r="R48" s="26" t="s">
        <v>156</v>
      </c>
      <c r="S48" s="26"/>
      <c r="T48" s="26" t="s">
        <v>329</v>
      </c>
      <c r="U48" s="26"/>
      <c r="V48" s="26"/>
      <c r="W48" s="26"/>
      <c r="X48" s="26">
        <v>40000</v>
      </c>
      <c r="Y48" s="26" t="s">
        <v>158</v>
      </c>
      <c r="Z48" s="26" t="s">
        <v>158</v>
      </c>
      <c r="AA48" s="26" t="s">
        <v>159</v>
      </c>
      <c r="AB48" s="26">
        <v>8</v>
      </c>
      <c r="AC48" s="26" t="s">
        <v>160</v>
      </c>
      <c r="AD48" s="26">
        <v>0</v>
      </c>
    </row>
    <row r="49" spans="1:30" ht="30" x14ac:dyDescent="0.25">
      <c r="A49" s="26">
        <v>4</v>
      </c>
      <c r="B49" s="26" t="s">
        <v>149</v>
      </c>
      <c r="C49" s="26"/>
      <c r="D49" s="27">
        <v>43651</v>
      </c>
      <c r="E49" s="26" t="s">
        <v>330</v>
      </c>
      <c r="F49" s="26"/>
      <c r="G49" s="26" t="s">
        <v>331</v>
      </c>
      <c r="H49" s="26" t="s">
        <v>332</v>
      </c>
      <c r="I49" s="26" t="s">
        <v>171</v>
      </c>
      <c r="J49" s="27">
        <v>40633</v>
      </c>
      <c r="K49" s="26"/>
      <c r="L49" s="26"/>
      <c r="M49" s="26"/>
      <c r="N49" s="26"/>
      <c r="O49" s="26" t="s">
        <v>154</v>
      </c>
      <c r="P49" s="26"/>
      <c r="Q49" s="26"/>
      <c r="R49" s="26" t="s">
        <v>156</v>
      </c>
      <c r="S49" s="26"/>
      <c r="T49" s="26" t="s">
        <v>333</v>
      </c>
      <c r="U49" s="26"/>
      <c r="V49" s="26"/>
      <c r="W49" s="26"/>
      <c r="X49" s="26">
        <v>40000</v>
      </c>
      <c r="Y49" s="26" t="s">
        <v>158</v>
      </c>
      <c r="Z49" s="26" t="s">
        <v>158</v>
      </c>
      <c r="AA49" s="26"/>
      <c r="AB49" s="26">
        <v>9</v>
      </c>
      <c r="AC49" s="26" t="s">
        <v>160</v>
      </c>
      <c r="AD49" s="26">
        <v>0</v>
      </c>
    </row>
    <row r="50" spans="1:30" ht="30" x14ac:dyDescent="0.25">
      <c r="A50" s="26">
        <v>4</v>
      </c>
      <c r="B50" s="26" t="s">
        <v>149</v>
      </c>
      <c r="C50" s="26"/>
      <c r="D50" s="27">
        <v>42923</v>
      </c>
      <c r="E50" s="26" t="s">
        <v>334</v>
      </c>
      <c r="F50" s="26"/>
      <c r="G50" s="26" t="s">
        <v>323</v>
      </c>
      <c r="H50" s="26" t="s">
        <v>324</v>
      </c>
      <c r="I50" s="26" t="s">
        <v>153</v>
      </c>
      <c r="J50" s="27">
        <v>41148</v>
      </c>
      <c r="K50" s="26"/>
      <c r="L50" s="26"/>
      <c r="M50" s="26"/>
      <c r="N50" s="26"/>
      <c r="O50" s="26" t="s">
        <v>172</v>
      </c>
      <c r="P50" s="26" t="s">
        <v>155</v>
      </c>
      <c r="Q50" s="26"/>
      <c r="R50" s="26" t="s">
        <v>156</v>
      </c>
      <c r="S50" s="26"/>
      <c r="T50" s="26" t="s">
        <v>335</v>
      </c>
      <c r="U50" s="26"/>
      <c r="V50" s="26"/>
      <c r="W50" s="26"/>
      <c r="X50" s="26">
        <v>35000</v>
      </c>
      <c r="Y50" s="26" t="s">
        <v>158</v>
      </c>
      <c r="Z50" s="26" t="s">
        <v>158</v>
      </c>
      <c r="AA50" s="26" t="s">
        <v>159</v>
      </c>
      <c r="AB50" s="26">
        <v>8</v>
      </c>
      <c r="AC50" s="26" t="s">
        <v>160</v>
      </c>
      <c r="AD50" s="26">
        <v>1</v>
      </c>
    </row>
    <row r="51" spans="1:30" ht="30" x14ac:dyDescent="0.25">
      <c r="A51" s="26">
        <v>5</v>
      </c>
      <c r="B51" s="26" t="s">
        <v>149</v>
      </c>
      <c r="C51" s="26"/>
      <c r="D51" s="27">
        <v>42588</v>
      </c>
      <c r="E51" s="26" t="s">
        <v>336</v>
      </c>
      <c r="F51" s="26"/>
      <c r="G51" s="26" t="s">
        <v>337</v>
      </c>
      <c r="H51" s="26" t="s">
        <v>215</v>
      </c>
      <c r="I51" s="26" t="s">
        <v>171</v>
      </c>
      <c r="J51" s="27">
        <v>39633</v>
      </c>
      <c r="K51" s="26"/>
      <c r="L51" s="26"/>
      <c r="M51" s="26"/>
      <c r="N51" s="26"/>
      <c r="O51" s="26" t="s">
        <v>216</v>
      </c>
      <c r="P51" s="26" t="s">
        <v>155</v>
      </c>
      <c r="Q51" s="26"/>
      <c r="R51" s="26" t="s">
        <v>156</v>
      </c>
      <c r="S51" s="26"/>
      <c r="T51" s="26" t="s">
        <v>338</v>
      </c>
      <c r="U51" s="26"/>
      <c r="V51" s="26"/>
      <c r="W51" s="26"/>
      <c r="X51" s="26">
        <v>38000</v>
      </c>
      <c r="Y51" s="26" t="s">
        <v>158</v>
      </c>
      <c r="Z51" s="26" t="s">
        <v>158</v>
      </c>
      <c r="AA51" s="26" t="s">
        <v>159</v>
      </c>
      <c r="AB51" s="26">
        <v>12</v>
      </c>
      <c r="AC51" s="26" t="s">
        <v>160</v>
      </c>
      <c r="AD51" s="26">
        <v>0</v>
      </c>
    </row>
    <row r="52" spans="1:30" ht="30" x14ac:dyDescent="0.25">
      <c r="A52" s="26">
        <v>5</v>
      </c>
      <c r="B52" s="26" t="s">
        <v>149</v>
      </c>
      <c r="C52" s="26"/>
      <c r="D52" s="27">
        <v>42499</v>
      </c>
      <c r="E52" s="26" t="s">
        <v>336</v>
      </c>
      <c r="F52" s="26"/>
      <c r="G52" s="26" t="s">
        <v>317</v>
      </c>
      <c r="H52" s="26" t="s">
        <v>339</v>
      </c>
      <c r="I52" s="26" t="s">
        <v>171</v>
      </c>
      <c r="J52" s="27">
        <v>40196</v>
      </c>
      <c r="K52" s="26"/>
      <c r="L52" s="26"/>
      <c r="M52" s="26"/>
      <c r="N52" s="26"/>
      <c r="O52" s="26" t="s">
        <v>172</v>
      </c>
      <c r="P52" s="26" t="s">
        <v>155</v>
      </c>
      <c r="Q52" s="26"/>
      <c r="R52" s="26" t="s">
        <v>156</v>
      </c>
      <c r="S52" s="26"/>
      <c r="T52" s="26" t="s">
        <v>340</v>
      </c>
      <c r="U52" s="26"/>
      <c r="V52" s="26"/>
      <c r="W52" s="26"/>
      <c r="X52" s="26">
        <v>44000</v>
      </c>
      <c r="Y52" s="26" t="s">
        <v>158</v>
      </c>
      <c r="Z52" s="26" t="s">
        <v>158</v>
      </c>
      <c r="AA52" s="26" t="s">
        <v>159</v>
      </c>
      <c r="AB52" s="26">
        <v>10</v>
      </c>
      <c r="AC52" s="26" t="s">
        <v>160</v>
      </c>
      <c r="AD52" s="26">
        <v>0</v>
      </c>
    </row>
    <row r="53" spans="1:30" ht="30" x14ac:dyDescent="0.25">
      <c r="A53" s="26">
        <v>5</v>
      </c>
      <c r="B53" s="26" t="s">
        <v>149</v>
      </c>
      <c r="C53" s="26"/>
      <c r="D53" s="27">
        <v>42588</v>
      </c>
      <c r="E53" s="26" t="s">
        <v>341</v>
      </c>
      <c r="F53" s="26"/>
      <c r="G53" s="26" t="s">
        <v>342</v>
      </c>
      <c r="H53" s="26" t="s">
        <v>215</v>
      </c>
      <c r="I53" s="26" t="s">
        <v>171</v>
      </c>
      <c r="J53" s="27">
        <v>40392</v>
      </c>
      <c r="K53" s="26"/>
      <c r="L53" s="26"/>
      <c r="M53" s="26"/>
      <c r="N53" s="26"/>
      <c r="O53" s="26" t="s">
        <v>216</v>
      </c>
      <c r="P53" s="26" t="s">
        <v>155</v>
      </c>
      <c r="Q53" s="26"/>
      <c r="R53" s="26" t="s">
        <v>156</v>
      </c>
      <c r="S53" s="26"/>
      <c r="T53" s="26" t="s">
        <v>343</v>
      </c>
      <c r="U53" s="26"/>
      <c r="V53" s="26"/>
      <c r="W53" s="26"/>
      <c r="X53" s="26">
        <v>40000</v>
      </c>
      <c r="Y53" s="26" t="s">
        <v>158</v>
      </c>
      <c r="Z53" s="26" t="s">
        <v>158</v>
      </c>
      <c r="AA53" s="26" t="s">
        <v>159</v>
      </c>
      <c r="AB53" s="26">
        <v>10</v>
      </c>
      <c r="AC53" s="26" t="s">
        <v>160</v>
      </c>
      <c r="AD53" s="26">
        <v>0</v>
      </c>
    </row>
    <row r="54" spans="1:30" ht="30" x14ac:dyDescent="0.25">
      <c r="A54" s="26">
        <v>5</v>
      </c>
      <c r="B54" s="26" t="s">
        <v>149</v>
      </c>
      <c r="C54" s="26"/>
      <c r="D54" s="27">
        <v>42555</v>
      </c>
      <c r="E54" s="26" t="s">
        <v>344</v>
      </c>
      <c r="F54" s="26"/>
      <c r="G54" s="26" t="s">
        <v>345</v>
      </c>
      <c r="H54" s="26" t="s">
        <v>346</v>
      </c>
      <c r="I54" s="26" t="s">
        <v>153</v>
      </c>
      <c r="J54" s="27">
        <v>40410</v>
      </c>
      <c r="K54" s="26"/>
      <c r="L54" s="26"/>
      <c r="M54" s="26"/>
      <c r="N54" s="26"/>
      <c r="O54" s="26" t="s">
        <v>154</v>
      </c>
      <c r="P54" s="26" t="s">
        <v>155</v>
      </c>
      <c r="Q54" s="26"/>
      <c r="R54" s="26" t="s">
        <v>156</v>
      </c>
      <c r="S54" s="26"/>
      <c r="T54" s="26" t="s">
        <v>347</v>
      </c>
      <c r="U54" s="26"/>
      <c r="V54" s="26"/>
      <c r="W54" s="26"/>
      <c r="X54" s="26">
        <v>42000</v>
      </c>
      <c r="Y54" s="26" t="s">
        <v>158</v>
      </c>
      <c r="Z54" s="26" t="s">
        <v>158</v>
      </c>
      <c r="AA54" s="26" t="s">
        <v>159</v>
      </c>
      <c r="AB54" s="26">
        <v>10</v>
      </c>
      <c r="AC54" s="26" t="s">
        <v>160</v>
      </c>
      <c r="AD54" s="26">
        <v>0</v>
      </c>
    </row>
    <row r="55" spans="1:30" ht="30" x14ac:dyDescent="0.25">
      <c r="A55" s="26">
        <v>5</v>
      </c>
      <c r="B55" s="26" t="s">
        <v>149</v>
      </c>
      <c r="C55" s="26"/>
      <c r="D55" s="27">
        <v>42929</v>
      </c>
      <c r="E55" s="26" t="s">
        <v>348</v>
      </c>
      <c r="F55" s="26"/>
      <c r="G55" s="26" t="s">
        <v>349</v>
      </c>
      <c r="H55" s="26" t="s">
        <v>212</v>
      </c>
      <c r="I55" s="26" t="s">
        <v>171</v>
      </c>
      <c r="J55" s="27">
        <v>40349</v>
      </c>
      <c r="K55" s="26"/>
      <c r="L55" s="26"/>
      <c r="M55" s="26"/>
      <c r="N55" s="26"/>
      <c r="O55" s="26" t="s">
        <v>172</v>
      </c>
      <c r="P55" s="26" t="s">
        <v>155</v>
      </c>
      <c r="Q55" s="26"/>
      <c r="R55" s="26" t="s">
        <v>156</v>
      </c>
      <c r="S55" s="26"/>
      <c r="T55" s="26" t="s">
        <v>350</v>
      </c>
      <c r="U55" s="26"/>
      <c r="V55" s="26"/>
      <c r="W55" s="26"/>
      <c r="X55" s="26">
        <v>40000</v>
      </c>
      <c r="Y55" s="26" t="s">
        <v>158</v>
      </c>
      <c r="Z55" s="26" t="s">
        <v>158</v>
      </c>
      <c r="AA55" s="26" t="s">
        <v>159</v>
      </c>
      <c r="AB55" s="26">
        <v>10</v>
      </c>
      <c r="AC55" s="26" t="s">
        <v>160</v>
      </c>
      <c r="AD55" s="26">
        <v>0</v>
      </c>
    </row>
    <row r="56" spans="1:30" ht="30" x14ac:dyDescent="0.25">
      <c r="A56" s="26">
        <v>5</v>
      </c>
      <c r="B56" s="26" t="s">
        <v>149</v>
      </c>
      <c r="C56" s="26"/>
      <c r="D56" s="27">
        <v>42611</v>
      </c>
      <c r="E56" s="26" t="s">
        <v>351</v>
      </c>
      <c r="F56" s="26"/>
      <c r="G56" s="26" t="s">
        <v>352</v>
      </c>
      <c r="H56" s="26" t="s">
        <v>353</v>
      </c>
      <c r="I56" s="26" t="s">
        <v>171</v>
      </c>
      <c r="J56" s="27">
        <v>40096</v>
      </c>
      <c r="K56" s="26"/>
      <c r="L56" s="26"/>
      <c r="M56" s="26"/>
      <c r="N56" s="26"/>
      <c r="O56" s="26" t="s">
        <v>172</v>
      </c>
      <c r="P56" s="26" t="s">
        <v>155</v>
      </c>
      <c r="Q56" s="26"/>
      <c r="R56" s="26" t="s">
        <v>156</v>
      </c>
      <c r="S56" s="26"/>
      <c r="T56" s="26" t="s">
        <v>354</v>
      </c>
      <c r="U56" s="26"/>
      <c r="V56" s="26"/>
      <c r="W56" s="26"/>
      <c r="X56" s="26">
        <v>50000</v>
      </c>
      <c r="Y56" s="26" t="s">
        <v>158</v>
      </c>
      <c r="Z56" s="26" t="s">
        <v>158</v>
      </c>
      <c r="AA56" s="26" t="s">
        <v>159</v>
      </c>
      <c r="AB56" s="26">
        <v>11</v>
      </c>
      <c r="AC56" s="26" t="s">
        <v>160</v>
      </c>
      <c r="AD56" s="26">
        <v>0</v>
      </c>
    </row>
    <row r="57" spans="1:30" ht="30" x14ac:dyDescent="0.25">
      <c r="A57" s="26">
        <v>5</v>
      </c>
      <c r="B57" s="26" t="s">
        <v>149</v>
      </c>
      <c r="C57" s="26"/>
      <c r="D57" s="27">
        <v>42559</v>
      </c>
      <c r="E57" s="26" t="s">
        <v>355</v>
      </c>
      <c r="F57" s="26"/>
      <c r="G57" s="26" t="s">
        <v>356</v>
      </c>
      <c r="H57" s="26" t="s">
        <v>357</v>
      </c>
      <c r="I57" s="26" t="s">
        <v>153</v>
      </c>
      <c r="J57" s="27">
        <v>40475</v>
      </c>
      <c r="K57" s="26"/>
      <c r="L57" s="26"/>
      <c r="M57" s="26"/>
      <c r="N57" s="26"/>
      <c r="O57" s="26" t="s">
        <v>172</v>
      </c>
      <c r="P57" s="26" t="s">
        <v>155</v>
      </c>
      <c r="Q57" s="26"/>
      <c r="R57" s="26" t="s">
        <v>156</v>
      </c>
      <c r="S57" s="26"/>
      <c r="T57" s="26" t="s">
        <v>358</v>
      </c>
      <c r="U57" s="26"/>
      <c r="V57" s="26"/>
      <c r="W57" s="26"/>
      <c r="X57" s="26">
        <v>44000</v>
      </c>
      <c r="Y57" s="26" t="s">
        <v>158</v>
      </c>
      <c r="Z57" s="26" t="s">
        <v>158</v>
      </c>
      <c r="AA57" s="26" t="s">
        <v>159</v>
      </c>
      <c r="AB57" s="26">
        <v>10</v>
      </c>
      <c r="AC57" s="26" t="s">
        <v>160</v>
      </c>
      <c r="AD57" s="26">
        <v>3</v>
      </c>
    </row>
    <row r="58" spans="1:30" ht="30" x14ac:dyDescent="0.25">
      <c r="A58" s="26">
        <v>5</v>
      </c>
      <c r="B58" s="26" t="s">
        <v>149</v>
      </c>
      <c r="C58" s="26"/>
      <c r="D58" s="27">
        <v>42548</v>
      </c>
      <c r="E58" s="26" t="s">
        <v>359</v>
      </c>
      <c r="F58" s="26"/>
      <c r="G58" s="26" t="s">
        <v>300</v>
      </c>
      <c r="H58" s="26" t="s">
        <v>301</v>
      </c>
      <c r="I58" s="26" t="s">
        <v>171</v>
      </c>
      <c r="J58" s="27">
        <v>40204</v>
      </c>
      <c r="K58" s="26"/>
      <c r="L58" s="26"/>
      <c r="M58" s="26"/>
      <c r="N58" s="26"/>
      <c r="O58" s="26" t="s">
        <v>154</v>
      </c>
      <c r="P58" s="26" t="s">
        <v>155</v>
      </c>
      <c r="Q58" s="26"/>
      <c r="R58" s="26" t="s">
        <v>156</v>
      </c>
      <c r="S58" s="26"/>
      <c r="T58" s="26" t="s">
        <v>360</v>
      </c>
      <c r="U58" s="26"/>
      <c r="V58" s="26"/>
      <c r="W58" s="26"/>
      <c r="X58" s="26">
        <v>50000</v>
      </c>
      <c r="Y58" s="26" t="s">
        <v>158</v>
      </c>
      <c r="Z58" s="26" t="s">
        <v>158</v>
      </c>
      <c r="AA58" s="26" t="s">
        <v>159</v>
      </c>
      <c r="AB58" s="26">
        <v>10</v>
      </c>
      <c r="AC58" s="26" t="s">
        <v>160</v>
      </c>
      <c r="AD58" s="26">
        <v>0</v>
      </c>
    </row>
    <row r="59" spans="1:30" ht="30" x14ac:dyDescent="0.25">
      <c r="A59" s="26">
        <v>5</v>
      </c>
      <c r="B59" s="26" t="s">
        <v>149</v>
      </c>
      <c r="C59" s="26"/>
      <c r="D59" s="27">
        <v>43301</v>
      </c>
      <c r="E59" s="26" t="s">
        <v>213</v>
      </c>
      <c r="F59" s="26"/>
      <c r="G59" s="26" t="s">
        <v>361</v>
      </c>
      <c r="H59" s="26" t="s">
        <v>362</v>
      </c>
      <c r="I59" s="26" t="s">
        <v>171</v>
      </c>
      <c r="J59" s="27">
        <v>40319</v>
      </c>
      <c r="K59" s="26"/>
      <c r="L59" s="26"/>
      <c r="M59" s="26"/>
      <c r="N59" s="26"/>
      <c r="O59" s="26" t="s">
        <v>154</v>
      </c>
      <c r="P59" s="26" t="s">
        <v>155</v>
      </c>
      <c r="Q59" s="26"/>
      <c r="R59" s="26" t="s">
        <v>156</v>
      </c>
      <c r="S59" s="26"/>
      <c r="T59" s="26" t="s">
        <v>363</v>
      </c>
      <c r="U59" s="26"/>
      <c r="V59" s="26"/>
      <c r="W59" s="26"/>
      <c r="X59" s="26">
        <v>40000</v>
      </c>
      <c r="Y59" s="26" t="s">
        <v>158</v>
      </c>
      <c r="Z59" s="26" t="s">
        <v>164</v>
      </c>
      <c r="AA59" s="26" t="s">
        <v>159</v>
      </c>
      <c r="AB59" s="26">
        <v>10</v>
      </c>
      <c r="AC59" s="26" t="s">
        <v>160</v>
      </c>
      <c r="AD59" s="26">
        <v>3</v>
      </c>
    </row>
    <row r="60" spans="1:30" ht="30" x14ac:dyDescent="0.25">
      <c r="A60" s="26">
        <v>5</v>
      </c>
      <c r="B60" s="26" t="s">
        <v>149</v>
      </c>
      <c r="C60" s="26"/>
      <c r="D60" s="27">
        <v>42686</v>
      </c>
      <c r="E60" s="26" t="s">
        <v>364</v>
      </c>
      <c r="F60" s="26"/>
      <c r="G60" s="26" t="s">
        <v>252</v>
      </c>
      <c r="H60" s="26" t="s">
        <v>324</v>
      </c>
      <c r="I60" s="26" t="s">
        <v>171</v>
      </c>
      <c r="J60" s="27">
        <v>40027</v>
      </c>
      <c r="K60" s="26"/>
      <c r="L60" s="26"/>
      <c r="M60" s="26"/>
      <c r="N60" s="26"/>
      <c r="O60" s="26" t="s">
        <v>172</v>
      </c>
      <c r="P60" s="26" t="s">
        <v>155</v>
      </c>
      <c r="Q60" s="26"/>
      <c r="R60" s="26" t="s">
        <v>156</v>
      </c>
      <c r="S60" s="26"/>
      <c r="T60" s="26" t="s">
        <v>365</v>
      </c>
      <c r="U60" s="26"/>
      <c r="V60" s="26"/>
      <c r="W60" s="26"/>
      <c r="X60" s="26">
        <v>40000</v>
      </c>
      <c r="Y60" s="26" t="s">
        <v>158</v>
      </c>
      <c r="Z60" s="26" t="s">
        <v>158</v>
      </c>
      <c r="AA60" s="26" t="s">
        <v>159</v>
      </c>
      <c r="AB60" s="26">
        <v>11</v>
      </c>
      <c r="AC60" s="26" t="s">
        <v>160</v>
      </c>
      <c r="AD60" s="26">
        <v>0</v>
      </c>
    </row>
    <row r="61" spans="1:30" ht="30" x14ac:dyDescent="0.25">
      <c r="A61" s="26">
        <v>5</v>
      </c>
      <c r="B61" s="26" t="s">
        <v>149</v>
      </c>
      <c r="C61" s="26"/>
      <c r="D61" s="27">
        <v>42929</v>
      </c>
      <c r="E61" s="26" t="s">
        <v>314</v>
      </c>
      <c r="F61" s="26"/>
      <c r="G61" s="26" t="s">
        <v>366</v>
      </c>
      <c r="H61" s="26" t="s">
        <v>367</v>
      </c>
      <c r="I61" s="26" t="s">
        <v>171</v>
      </c>
      <c r="J61" s="27">
        <v>40299</v>
      </c>
      <c r="K61" s="26"/>
      <c r="L61" s="26"/>
      <c r="M61" s="26"/>
      <c r="N61" s="26"/>
      <c r="O61" s="26" t="s">
        <v>154</v>
      </c>
      <c r="P61" s="26" t="s">
        <v>155</v>
      </c>
      <c r="Q61" s="26"/>
      <c r="R61" s="26" t="s">
        <v>156</v>
      </c>
      <c r="S61" s="26"/>
      <c r="T61" s="26" t="s">
        <v>368</v>
      </c>
      <c r="U61" s="26"/>
      <c r="V61" s="26"/>
      <c r="W61" s="26"/>
      <c r="X61" s="26">
        <v>42000</v>
      </c>
      <c r="Y61" s="26" t="s">
        <v>158</v>
      </c>
      <c r="Z61" s="26" t="s">
        <v>158</v>
      </c>
      <c r="AA61" s="26" t="s">
        <v>159</v>
      </c>
      <c r="AB61" s="26">
        <v>10</v>
      </c>
      <c r="AC61" s="26" t="s">
        <v>160</v>
      </c>
      <c r="AD61" s="26">
        <v>0</v>
      </c>
    </row>
    <row r="62" spans="1:30" ht="30" x14ac:dyDescent="0.25">
      <c r="A62" s="26">
        <v>5</v>
      </c>
      <c r="B62" s="26" t="s">
        <v>149</v>
      </c>
      <c r="C62" s="26"/>
      <c r="D62" s="27">
        <v>43652</v>
      </c>
      <c r="E62" s="26" t="s">
        <v>369</v>
      </c>
      <c r="F62" s="26" t="s">
        <v>304</v>
      </c>
      <c r="G62" s="26" t="s">
        <v>305</v>
      </c>
      <c r="H62" s="26" t="s">
        <v>306</v>
      </c>
      <c r="I62" s="26" t="s">
        <v>171</v>
      </c>
      <c r="J62" s="27">
        <v>40385</v>
      </c>
      <c r="K62" s="26"/>
      <c r="L62" s="26"/>
      <c r="M62" s="26"/>
      <c r="N62" s="26"/>
      <c r="O62" s="26" t="s">
        <v>154</v>
      </c>
      <c r="P62" s="26"/>
      <c r="Q62" s="26"/>
      <c r="R62" s="26" t="s">
        <v>156</v>
      </c>
      <c r="S62" s="26"/>
      <c r="T62" s="26" t="s">
        <v>370</v>
      </c>
      <c r="U62" s="26"/>
      <c r="V62" s="26"/>
      <c r="W62" s="26"/>
      <c r="X62" s="26">
        <v>0</v>
      </c>
      <c r="Y62" s="26" t="s">
        <v>158</v>
      </c>
      <c r="Z62" s="26" t="s">
        <v>158</v>
      </c>
      <c r="AA62" s="26"/>
      <c r="AB62" s="26">
        <v>10</v>
      </c>
      <c r="AC62" s="26" t="s">
        <v>160</v>
      </c>
      <c r="AD62" s="26">
        <v>0</v>
      </c>
    </row>
    <row r="63" spans="1:30" ht="30" x14ac:dyDescent="0.25">
      <c r="A63" s="26">
        <v>5</v>
      </c>
      <c r="B63" s="26" t="s">
        <v>149</v>
      </c>
      <c r="C63" s="26"/>
      <c r="D63" s="27">
        <v>42559</v>
      </c>
      <c r="E63" s="26" t="s">
        <v>371</v>
      </c>
      <c r="F63" s="26"/>
      <c r="G63" s="26" t="s">
        <v>372</v>
      </c>
      <c r="H63" s="26" t="s">
        <v>373</v>
      </c>
      <c r="I63" s="26" t="s">
        <v>171</v>
      </c>
      <c r="J63" s="27">
        <v>40214</v>
      </c>
      <c r="K63" s="26"/>
      <c r="L63" s="26"/>
      <c r="M63" s="26"/>
      <c r="N63" s="26"/>
      <c r="O63" s="26" t="s">
        <v>172</v>
      </c>
      <c r="P63" s="26" t="s">
        <v>155</v>
      </c>
      <c r="Q63" s="26"/>
      <c r="R63" s="26" t="s">
        <v>156</v>
      </c>
      <c r="S63" s="26"/>
      <c r="T63" s="26" t="s">
        <v>374</v>
      </c>
      <c r="U63" s="26"/>
      <c r="V63" s="26"/>
      <c r="W63" s="26"/>
      <c r="X63" s="26">
        <v>40000</v>
      </c>
      <c r="Y63" s="26" t="s">
        <v>158</v>
      </c>
      <c r="Z63" s="26" t="s">
        <v>158</v>
      </c>
      <c r="AA63" s="26" t="s">
        <v>159</v>
      </c>
      <c r="AB63" s="26">
        <v>10</v>
      </c>
      <c r="AC63" s="26" t="s">
        <v>160</v>
      </c>
      <c r="AD63" s="26">
        <v>0</v>
      </c>
    </row>
    <row r="64" spans="1:30" ht="30" x14ac:dyDescent="0.25">
      <c r="A64" s="26">
        <v>6</v>
      </c>
      <c r="B64" s="26" t="s">
        <v>149</v>
      </c>
      <c r="C64" s="26"/>
      <c r="D64" s="27">
        <v>42200</v>
      </c>
      <c r="E64" s="26" t="s">
        <v>375</v>
      </c>
      <c r="F64" s="26"/>
      <c r="G64" s="26" t="s">
        <v>245</v>
      </c>
      <c r="H64" s="26" t="s">
        <v>246</v>
      </c>
      <c r="I64" s="26" t="s">
        <v>153</v>
      </c>
      <c r="J64" s="27">
        <v>40020</v>
      </c>
      <c r="K64" s="26"/>
      <c r="L64" s="26"/>
      <c r="M64" s="26"/>
      <c r="N64" s="26"/>
      <c r="O64" s="26" t="s">
        <v>154</v>
      </c>
      <c r="P64" s="26" t="s">
        <v>155</v>
      </c>
      <c r="Q64" s="26"/>
      <c r="R64" s="26" t="s">
        <v>156</v>
      </c>
      <c r="S64" s="26"/>
      <c r="T64" s="26" t="s">
        <v>376</v>
      </c>
      <c r="U64" s="26"/>
      <c r="V64" s="26"/>
      <c r="W64" s="26"/>
      <c r="X64" s="26">
        <v>40000</v>
      </c>
      <c r="Y64" s="26" t="s">
        <v>158</v>
      </c>
      <c r="Z64" s="26" t="s">
        <v>158</v>
      </c>
      <c r="AA64" s="26" t="s">
        <v>159</v>
      </c>
      <c r="AB64" s="26">
        <v>11</v>
      </c>
      <c r="AC64" s="26" t="s">
        <v>160</v>
      </c>
      <c r="AD64" s="26">
        <v>3</v>
      </c>
    </row>
    <row r="65" spans="1:30" ht="30" x14ac:dyDescent="0.25">
      <c r="A65" s="26">
        <v>6</v>
      </c>
      <c r="B65" s="26" t="s">
        <v>149</v>
      </c>
      <c r="C65" s="26"/>
      <c r="D65" s="27">
        <v>43652</v>
      </c>
      <c r="E65" s="26" t="s">
        <v>375</v>
      </c>
      <c r="F65" s="26" t="s">
        <v>304</v>
      </c>
      <c r="G65" s="26" t="s">
        <v>305</v>
      </c>
      <c r="H65" s="26" t="s">
        <v>377</v>
      </c>
      <c r="I65" s="26" t="s">
        <v>171</v>
      </c>
      <c r="J65" s="27">
        <v>39539</v>
      </c>
      <c r="K65" s="26"/>
      <c r="L65" s="26"/>
      <c r="M65" s="26"/>
      <c r="N65" s="26"/>
      <c r="O65" s="26" t="s">
        <v>154</v>
      </c>
      <c r="P65" s="26"/>
      <c r="Q65" s="26"/>
      <c r="R65" s="26" t="s">
        <v>156</v>
      </c>
      <c r="S65" s="26"/>
      <c r="T65" s="26" t="s">
        <v>378</v>
      </c>
      <c r="U65" s="26"/>
      <c r="V65" s="26"/>
      <c r="W65" s="26"/>
      <c r="X65" s="26">
        <v>0</v>
      </c>
      <c r="Y65" s="26" t="s">
        <v>158</v>
      </c>
      <c r="Z65" s="26" t="s">
        <v>158</v>
      </c>
      <c r="AA65" s="26"/>
      <c r="AB65" s="26">
        <v>12</v>
      </c>
      <c r="AC65" s="26" t="s">
        <v>160</v>
      </c>
      <c r="AD65" s="26">
        <v>0</v>
      </c>
    </row>
    <row r="66" spans="1:30" ht="30" x14ac:dyDescent="0.25">
      <c r="A66" s="26">
        <v>6</v>
      </c>
      <c r="B66" s="26" t="s">
        <v>149</v>
      </c>
      <c r="C66" s="26"/>
      <c r="D66" s="27">
        <v>43661</v>
      </c>
      <c r="E66" s="26" t="s">
        <v>379</v>
      </c>
      <c r="F66" s="26"/>
      <c r="G66" s="26" t="s">
        <v>380</v>
      </c>
      <c r="H66" s="26" t="s">
        <v>381</v>
      </c>
      <c r="I66" s="26" t="s">
        <v>153</v>
      </c>
      <c r="J66" s="27">
        <v>39768</v>
      </c>
      <c r="K66" s="26"/>
      <c r="L66" s="26"/>
      <c r="M66" s="26"/>
      <c r="N66" s="26"/>
      <c r="O66" s="26" t="s">
        <v>154</v>
      </c>
      <c r="P66" s="26"/>
      <c r="Q66" s="26"/>
      <c r="R66" s="26" t="s">
        <v>156</v>
      </c>
      <c r="S66" s="26"/>
      <c r="T66" s="26" t="s">
        <v>382</v>
      </c>
      <c r="U66" s="26"/>
      <c r="V66" s="26"/>
      <c r="W66" s="26"/>
      <c r="X66" s="26">
        <v>40000</v>
      </c>
      <c r="Y66" s="26" t="s">
        <v>158</v>
      </c>
      <c r="Z66" s="26" t="s">
        <v>158</v>
      </c>
      <c r="AA66" s="26"/>
      <c r="AB66" s="26">
        <v>12</v>
      </c>
      <c r="AC66" s="26" t="s">
        <v>160</v>
      </c>
      <c r="AD66" s="26">
        <v>0</v>
      </c>
    </row>
    <row r="67" spans="1:30" ht="30" x14ac:dyDescent="0.25">
      <c r="A67" s="26">
        <v>6</v>
      </c>
      <c r="B67" s="26" t="s">
        <v>149</v>
      </c>
      <c r="C67" s="26"/>
      <c r="D67" s="27">
        <v>42191</v>
      </c>
      <c r="E67" s="26" t="s">
        <v>383</v>
      </c>
      <c r="F67" s="26"/>
      <c r="G67" s="26" t="s">
        <v>384</v>
      </c>
      <c r="H67" s="26" t="s">
        <v>281</v>
      </c>
      <c r="I67" s="26" t="s">
        <v>171</v>
      </c>
      <c r="J67" s="27">
        <v>39931</v>
      </c>
      <c r="K67" s="26"/>
      <c r="L67" s="26"/>
      <c r="M67" s="26"/>
      <c r="N67" s="26"/>
      <c r="O67" s="26" t="s">
        <v>154</v>
      </c>
      <c r="P67" s="26" t="s">
        <v>155</v>
      </c>
      <c r="Q67" s="26"/>
      <c r="R67" s="26" t="s">
        <v>156</v>
      </c>
      <c r="S67" s="26"/>
      <c r="T67" s="26" t="s">
        <v>385</v>
      </c>
      <c r="U67" s="26"/>
      <c r="V67" s="26"/>
      <c r="W67" s="26"/>
      <c r="X67" s="26">
        <v>40000</v>
      </c>
      <c r="Y67" s="26" t="s">
        <v>158</v>
      </c>
      <c r="Z67" s="26" t="s">
        <v>158</v>
      </c>
      <c r="AA67" s="26" t="s">
        <v>159</v>
      </c>
      <c r="AB67" s="26">
        <v>11</v>
      </c>
      <c r="AC67" s="26" t="s">
        <v>160</v>
      </c>
      <c r="AD67" s="26">
        <v>0</v>
      </c>
    </row>
    <row r="68" spans="1:30" ht="30" x14ac:dyDescent="0.25">
      <c r="A68" s="26">
        <v>6</v>
      </c>
      <c r="B68" s="26" t="s">
        <v>149</v>
      </c>
      <c r="C68" s="26"/>
      <c r="D68" s="27">
        <v>42186</v>
      </c>
      <c r="E68" s="26" t="s">
        <v>386</v>
      </c>
      <c r="F68" s="26"/>
      <c r="G68" s="26" t="s">
        <v>387</v>
      </c>
      <c r="H68" s="26" t="s">
        <v>314</v>
      </c>
      <c r="I68" s="26" t="s">
        <v>153</v>
      </c>
      <c r="J68" s="27">
        <v>40314</v>
      </c>
      <c r="K68" s="26"/>
      <c r="L68" s="26"/>
      <c r="M68" s="26"/>
      <c r="N68" s="26"/>
      <c r="O68" s="26" t="s">
        <v>154</v>
      </c>
      <c r="P68" s="26" t="s">
        <v>155</v>
      </c>
      <c r="Q68" s="26"/>
      <c r="R68" s="26" t="s">
        <v>156</v>
      </c>
      <c r="S68" s="26"/>
      <c r="T68" s="26" t="s">
        <v>388</v>
      </c>
      <c r="U68" s="26"/>
      <c r="V68" s="26"/>
      <c r="W68" s="26"/>
      <c r="X68" s="26">
        <v>0</v>
      </c>
      <c r="Y68" s="26" t="s">
        <v>158</v>
      </c>
      <c r="Z68" s="26" t="s">
        <v>158</v>
      </c>
      <c r="AA68" s="26" t="s">
        <v>159</v>
      </c>
      <c r="AB68" s="26">
        <v>10</v>
      </c>
      <c r="AC68" s="26" t="s">
        <v>160</v>
      </c>
      <c r="AD68" s="26">
        <v>2</v>
      </c>
    </row>
    <row r="69" spans="1:30" ht="30" x14ac:dyDescent="0.25">
      <c r="A69" s="26">
        <v>6</v>
      </c>
      <c r="B69" s="26" t="s">
        <v>149</v>
      </c>
      <c r="C69" s="26"/>
      <c r="D69" s="27">
        <v>42566</v>
      </c>
      <c r="E69" s="26" t="s">
        <v>389</v>
      </c>
      <c r="F69" s="26"/>
      <c r="G69" s="26" t="s">
        <v>237</v>
      </c>
      <c r="H69" s="26" t="s">
        <v>238</v>
      </c>
      <c r="I69" s="26" t="s">
        <v>171</v>
      </c>
      <c r="J69" s="27">
        <v>39859</v>
      </c>
      <c r="K69" s="26"/>
      <c r="L69" s="26"/>
      <c r="M69" s="26"/>
      <c r="N69" s="26"/>
      <c r="O69" s="26" t="s">
        <v>154</v>
      </c>
      <c r="P69" s="26" t="s">
        <v>155</v>
      </c>
      <c r="Q69" s="26"/>
      <c r="R69" s="26" t="s">
        <v>156</v>
      </c>
      <c r="S69" s="26"/>
      <c r="T69" s="26" t="s">
        <v>390</v>
      </c>
      <c r="U69" s="26"/>
      <c r="V69" s="26"/>
      <c r="W69" s="26"/>
      <c r="X69" s="26">
        <v>46000</v>
      </c>
      <c r="Y69" s="26" t="s">
        <v>158</v>
      </c>
      <c r="Z69" s="26" t="s">
        <v>158</v>
      </c>
      <c r="AA69" s="26" t="s">
        <v>159</v>
      </c>
      <c r="AB69" s="26">
        <v>11</v>
      </c>
      <c r="AC69" s="26" t="s">
        <v>160</v>
      </c>
      <c r="AD69" s="26">
        <v>0</v>
      </c>
    </row>
    <row r="70" spans="1:30" ht="30" x14ac:dyDescent="0.25">
      <c r="A70" s="26">
        <v>6</v>
      </c>
      <c r="B70" s="26" t="s">
        <v>149</v>
      </c>
      <c r="C70" s="26"/>
      <c r="D70" s="27">
        <v>42571</v>
      </c>
      <c r="E70" s="26" t="s">
        <v>391</v>
      </c>
      <c r="F70" s="26"/>
      <c r="G70" s="26" t="s">
        <v>392</v>
      </c>
      <c r="H70" s="26" t="s">
        <v>393</v>
      </c>
      <c r="I70" s="26" t="s">
        <v>171</v>
      </c>
      <c r="J70" s="27">
        <v>39572</v>
      </c>
      <c r="K70" s="26"/>
      <c r="L70" s="26"/>
      <c r="M70" s="26"/>
      <c r="N70" s="26"/>
      <c r="O70" s="26" t="s">
        <v>154</v>
      </c>
      <c r="P70" s="26" t="s">
        <v>155</v>
      </c>
      <c r="Q70" s="26"/>
      <c r="R70" s="26" t="s">
        <v>156</v>
      </c>
      <c r="S70" s="26"/>
      <c r="T70" s="26" t="s">
        <v>394</v>
      </c>
      <c r="U70" s="26"/>
      <c r="V70" s="26"/>
      <c r="W70" s="26"/>
      <c r="X70" s="26">
        <v>46000</v>
      </c>
      <c r="Y70" s="26" t="s">
        <v>158</v>
      </c>
      <c r="Z70" s="26" t="s">
        <v>158</v>
      </c>
      <c r="AA70" s="26" t="s">
        <v>159</v>
      </c>
      <c r="AB70" s="26">
        <v>12</v>
      </c>
      <c r="AC70" s="26" t="s">
        <v>160</v>
      </c>
      <c r="AD70" s="26">
        <v>0</v>
      </c>
    </row>
    <row r="71" spans="1:30" ht="30" x14ac:dyDescent="0.25">
      <c r="A71" s="26">
        <v>6</v>
      </c>
      <c r="B71" s="26" t="s">
        <v>149</v>
      </c>
      <c r="C71" s="26"/>
      <c r="D71" s="27">
        <v>43298</v>
      </c>
      <c r="E71" s="26" t="s">
        <v>395</v>
      </c>
      <c r="F71" s="26"/>
      <c r="G71" s="26" t="s">
        <v>256</v>
      </c>
      <c r="H71" s="26" t="s">
        <v>257</v>
      </c>
      <c r="I71" s="26" t="s">
        <v>153</v>
      </c>
      <c r="J71" s="27">
        <v>40223</v>
      </c>
      <c r="K71" s="26"/>
      <c r="L71" s="26"/>
      <c r="M71" s="26"/>
      <c r="N71" s="26"/>
      <c r="O71" s="26" t="s">
        <v>172</v>
      </c>
      <c r="P71" s="26" t="s">
        <v>155</v>
      </c>
      <c r="Q71" s="26"/>
      <c r="R71" s="26" t="s">
        <v>156</v>
      </c>
      <c r="S71" s="26"/>
      <c r="T71" s="26" t="s">
        <v>396</v>
      </c>
      <c r="U71" s="26"/>
      <c r="V71" s="26"/>
      <c r="W71" s="26"/>
      <c r="X71" s="26">
        <v>40000</v>
      </c>
      <c r="Y71" s="26" t="s">
        <v>158</v>
      </c>
      <c r="Z71" s="26" t="s">
        <v>158</v>
      </c>
      <c r="AA71" s="26" t="s">
        <v>159</v>
      </c>
      <c r="AB71" s="26">
        <v>10</v>
      </c>
      <c r="AC71" s="26" t="s">
        <v>160</v>
      </c>
      <c r="AD71" s="26">
        <v>0</v>
      </c>
    </row>
    <row r="72" spans="1:30" ht="30" x14ac:dyDescent="0.25">
      <c r="A72" s="26">
        <v>6</v>
      </c>
      <c r="B72" s="26" t="s">
        <v>149</v>
      </c>
      <c r="C72" s="26"/>
      <c r="D72" s="27">
        <v>43661</v>
      </c>
      <c r="E72" s="26" t="s">
        <v>397</v>
      </c>
      <c r="F72" s="26"/>
      <c r="G72" s="26" t="s">
        <v>276</v>
      </c>
      <c r="H72" s="26" t="s">
        <v>277</v>
      </c>
      <c r="I72" s="26" t="s">
        <v>153</v>
      </c>
      <c r="J72" s="27">
        <v>40035</v>
      </c>
      <c r="K72" s="26"/>
      <c r="L72" s="26"/>
      <c r="M72" s="26"/>
      <c r="N72" s="26"/>
      <c r="O72" s="26" t="s">
        <v>172</v>
      </c>
      <c r="P72" s="26"/>
      <c r="Q72" s="26"/>
      <c r="R72" s="26" t="s">
        <v>156</v>
      </c>
      <c r="S72" s="26"/>
      <c r="T72" s="26" t="s">
        <v>398</v>
      </c>
      <c r="U72" s="26"/>
      <c r="V72" s="26"/>
      <c r="W72" s="26"/>
      <c r="X72" s="26">
        <v>50000</v>
      </c>
      <c r="Y72" s="26" t="s">
        <v>158</v>
      </c>
      <c r="Z72" s="26" t="s">
        <v>158</v>
      </c>
      <c r="AA72" s="26"/>
      <c r="AB72" s="26">
        <v>11</v>
      </c>
      <c r="AC72" s="26" t="s">
        <v>160</v>
      </c>
      <c r="AD72" s="26">
        <v>6</v>
      </c>
    </row>
    <row r="73" spans="1:30" ht="30" x14ac:dyDescent="0.25">
      <c r="A73" s="26">
        <v>6</v>
      </c>
      <c r="B73" s="26" t="s">
        <v>149</v>
      </c>
      <c r="C73" s="26"/>
      <c r="D73" s="27">
        <v>42927</v>
      </c>
      <c r="E73" s="26" t="s">
        <v>399</v>
      </c>
      <c r="F73" s="26"/>
      <c r="G73" s="26" t="s">
        <v>349</v>
      </c>
      <c r="H73" s="26" t="s">
        <v>212</v>
      </c>
      <c r="I73" s="26" t="s">
        <v>171</v>
      </c>
      <c r="J73" s="27">
        <v>40003</v>
      </c>
      <c r="K73" s="26"/>
      <c r="L73" s="26"/>
      <c r="M73" s="26"/>
      <c r="N73" s="26"/>
      <c r="O73" s="26" t="s">
        <v>172</v>
      </c>
      <c r="P73" s="26" t="s">
        <v>155</v>
      </c>
      <c r="Q73" s="26"/>
      <c r="R73" s="26" t="s">
        <v>156</v>
      </c>
      <c r="S73" s="26"/>
      <c r="T73" s="26" t="s">
        <v>400</v>
      </c>
      <c r="U73" s="26"/>
      <c r="V73" s="26"/>
      <c r="W73" s="26"/>
      <c r="X73" s="26">
        <v>40000</v>
      </c>
      <c r="Y73" s="26" t="s">
        <v>158</v>
      </c>
      <c r="Z73" s="26" t="s">
        <v>158</v>
      </c>
      <c r="AA73" s="26" t="s">
        <v>159</v>
      </c>
      <c r="AB73" s="26">
        <v>11</v>
      </c>
      <c r="AC73" s="26" t="s">
        <v>160</v>
      </c>
      <c r="AD73" s="26">
        <v>0</v>
      </c>
    </row>
    <row r="74" spans="1:30" ht="30" x14ac:dyDescent="0.25">
      <c r="A74" s="26">
        <v>6</v>
      </c>
      <c r="B74" s="26" t="s">
        <v>149</v>
      </c>
      <c r="C74" s="26"/>
      <c r="D74" s="27">
        <v>43298</v>
      </c>
      <c r="E74" s="26" t="s">
        <v>401</v>
      </c>
      <c r="F74" s="26"/>
      <c r="G74" s="26" t="s">
        <v>402</v>
      </c>
      <c r="H74" s="26" t="s">
        <v>290</v>
      </c>
      <c r="I74" s="26" t="s">
        <v>153</v>
      </c>
      <c r="J74" s="27">
        <v>40156</v>
      </c>
      <c r="K74" s="26"/>
      <c r="L74" s="26"/>
      <c r="M74" s="26"/>
      <c r="N74" s="26"/>
      <c r="O74" s="26" t="s">
        <v>172</v>
      </c>
      <c r="P74" s="26" t="s">
        <v>199</v>
      </c>
      <c r="Q74" s="26"/>
      <c r="R74" s="26" t="s">
        <v>156</v>
      </c>
      <c r="S74" s="26"/>
      <c r="T74" s="26" t="s">
        <v>403</v>
      </c>
      <c r="U74" s="26"/>
      <c r="V74" s="26"/>
      <c r="W74" s="26"/>
      <c r="X74" s="26">
        <v>40000</v>
      </c>
      <c r="Y74" s="26" t="s">
        <v>158</v>
      </c>
      <c r="Z74" s="26" t="s">
        <v>164</v>
      </c>
      <c r="AA74" s="26" t="s">
        <v>201</v>
      </c>
      <c r="AB74" s="26">
        <v>11</v>
      </c>
      <c r="AC74" s="26" t="s">
        <v>160</v>
      </c>
      <c r="AD74" s="26">
        <v>0</v>
      </c>
    </row>
    <row r="75" spans="1:30" ht="30" x14ac:dyDescent="0.25">
      <c r="A75" s="26">
        <v>6</v>
      </c>
      <c r="B75" s="26" t="s">
        <v>149</v>
      </c>
      <c r="C75" s="26"/>
      <c r="D75" s="27">
        <v>42200</v>
      </c>
      <c r="E75" s="26" t="s">
        <v>404</v>
      </c>
      <c r="F75" s="26"/>
      <c r="G75" s="26" t="s">
        <v>313</v>
      </c>
      <c r="H75" s="26" t="s">
        <v>314</v>
      </c>
      <c r="I75" s="26" t="s">
        <v>171</v>
      </c>
      <c r="J75" s="27">
        <v>39839</v>
      </c>
      <c r="K75" s="26"/>
      <c r="L75" s="26"/>
      <c r="M75" s="26"/>
      <c r="N75" s="26"/>
      <c r="O75" s="26" t="s">
        <v>172</v>
      </c>
      <c r="P75" s="26" t="s">
        <v>199</v>
      </c>
      <c r="Q75" s="26"/>
      <c r="R75" s="26" t="s">
        <v>156</v>
      </c>
      <c r="S75" s="26"/>
      <c r="T75" s="26" t="s">
        <v>405</v>
      </c>
      <c r="U75" s="26"/>
      <c r="V75" s="26"/>
      <c r="W75" s="26"/>
      <c r="X75" s="26">
        <v>40000</v>
      </c>
      <c r="Y75" s="26" t="s">
        <v>158</v>
      </c>
      <c r="Z75" s="26" t="s">
        <v>158</v>
      </c>
      <c r="AA75" s="26" t="s">
        <v>201</v>
      </c>
      <c r="AB75" s="26">
        <v>11</v>
      </c>
      <c r="AC75" s="26" t="s">
        <v>160</v>
      </c>
      <c r="AD75" s="26">
        <v>0</v>
      </c>
    </row>
    <row r="76" spans="1:30" ht="30" x14ac:dyDescent="0.25">
      <c r="A76" s="26">
        <v>6</v>
      </c>
      <c r="B76" s="26" t="s">
        <v>149</v>
      </c>
      <c r="C76" s="26"/>
      <c r="D76" s="27">
        <v>42193</v>
      </c>
      <c r="E76" s="26" t="s">
        <v>406</v>
      </c>
      <c r="F76" s="26"/>
      <c r="G76" s="26" t="s">
        <v>356</v>
      </c>
      <c r="H76" s="26" t="s">
        <v>357</v>
      </c>
      <c r="I76" s="26" t="s">
        <v>153</v>
      </c>
      <c r="J76" s="27">
        <v>39666</v>
      </c>
      <c r="K76" s="26"/>
      <c r="L76" s="26"/>
      <c r="M76" s="26"/>
      <c r="N76" s="26"/>
      <c r="O76" s="26" t="s">
        <v>172</v>
      </c>
      <c r="P76" s="26" t="s">
        <v>155</v>
      </c>
      <c r="Q76" s="26"/>
      <c r="R76" s="26" t="s">
        <v>156</v>
      </c>
      <c r="S76" s="26"/>
      <c r="T76" s="26" t="s">
        <v>407</v>
      </c>
      <c r="U76" s="26"/>
      <c r="V76" s="26"/>
      <c r="W76" s="26"/>
      <c r="X76" s="26">
        <v>40000</v>
      </c>
      <c r="Y76" s="26" t="s">
        <v>158</v>
      </c>
      <c r="Z76" s="26" t="s">
        <v>158</v>
      </c>
      <c r="AA76" s="26" t="s">
        <v>159</v>
      </c>
      <c r="AB76" s="26">
        <v>12</v>
      </c>
      <c r="AC76" s="26" t="s">
        <v>160</v>
      </c>
      <c r="AD76" s="26">
        <v>3</v>
      </c>
    </row>
    <row r="77" spans="1:30" ht="30" x14ac:dyDescent="0.25">
      <c r="A77" s="26">
        <v>6</v>
      </c>
      <c r="B77" s="26" t="s">
        <v>149</v>
      </c>
      <c r="C77" s="26"/>
      <c r="D77" s="27">
        <v>42193</v>
      </c>
      <c r="E77" s="26" t="s">
        <v>408</v>
      </c>
      <c r="F77" s="26"/>
      <c r="G77" s="26" t="s">
        <v>285</v>
      </c>
      <c r="H77" s="26" t="s">
        <v>409</v>
      </c>
      <c r="I77" s="26" t="s">
        <v>171</v>
      </c>
      <c r="J77" s="27">
        <v>39986</v>
      </c>
      <c r="K77" s="26"/>
      <c r="L77" s="26"/>
      <c r="M77" s="26"/>
      <c r="N77" s="26"/>
      <c r="O77" s="26" t="s">
        <v>154</v>
      </c>
      <c r="P77" s="26" t="s">
        <v>155</v>
      </c>
      <c r="Q77" s="26"/>
      <c r="R77" s="26" t="s">
        <v>156</v>
      </c>
      <c r="S77" s="26"/>
      <c r="T77" s="26" t="s">
        <v>410</v>
      </c>
      <c r="U77" s="26"/>
      <c r="V77" s="26"/>
      <c r="W77" s="26"/>
      <c r="X77" s="26">
        <v>40000</v>
      </c>
      <c r="Y77" s="26" t="s">
        <v>158</v>
      </c>
      <c r="Z77" s="26" t="s">
        <v>158</v>
      </c>
      <c r="AA77" s="26" t="s">
        <v>159</v>
      </c>
      <c r="AB77" s="26">
        <v>11</v>
      </c>
      <c r="AC77" s="26" t="s">
        <v>160</v>
      </c>
      <c r="AD77" s="26">
        <v>0</v>
      </c>
    </row>
    <row r="78" spans="1:30" ht="30" x14ac:dyDescent="0.25">
      <c r="A78" s="26">
        <v>6</v>
      </c>
      <c r="B78" s="26" t="s">
        <v>149</v>
      </c>
      <c r="C78" s="26"/>
      <c r="D78" s="27">
        <v>44033</v>
      </c>
      <c r="E78" s="26" t="s">
        <v>411</v>
      </c>
      <c r="F78" s="26"/>
      <c r="G78" s="26" t="s">
        <v>387</v>
      </c>
      <c r="H78" s="26" t="s">
        <v>314</v>
      </c>
      <c r="I78" s="26" t="s">
        <v>171</v>
      </c>
      <c r="J78" s="27">
        <v>39934</v>
      </c>
      <c r="K78" s="26"/>
      <c r="L78" s="26"/>
      <c r="M78" s="26"/>
      <c r="N78" s="26"/>
      <c r="O78" s="26" t="s">
        <v>154</v>
      </c>
      <c r="P78" s="26" t="s">
        <v>155</v>
      </c>
      <c r="Q78" s="26"/>
      <c r="R78" s="26" t="s">
        <v>156</v>
      </c>
      <c r="S78" s="26"/>
      <c r="T78" s="26" t="s">
        <v>412</v>
      </c>
      <c r="U78" s="26"/>
      <c r="V78" s="26"/>
      <c r="W78" s="26"/>
      <c r="X78" s="26">
        <v>0</v>
      </c>
      <c r="Y78" s="26" t="s">
        <v>158</v>
      </c>
      <c r="Z78" s="26" t="s">
        <v>158</v>
      </c>
      <c r="AA78" s="26" t="s">
        <v>159</v>
      </c>
      <c r="AB78" s="26">
        <v>11</v>
      </c>
      <c r="AC78" s="26" t="s">
        <v>160</v>
      </c>
      <c r="AD78" s="26">
        <v>2</v>
      </c>
    </row>
    <row r="79" spans="1:30" ht="30" x14ac:dyDescent="0.25">
      <c r="A79" s="26">
        <v>7</v>
      </c>
      <c r="B79" s="26" t="s">
        <v>149</v>
      </c>
      <c r="C79" s="26"/>
      <c r="D79" s="27">
        <v>42217</v>
      </c>
      <c r="E79" s="26" t="s">
        <v>413</v>
      </c>
      <c r="F79" s="26"/>
      <c r="G79" s="26" t="s">
        <v>218</v>
      </c>
      <c r="H79" s="26" t="s">
        <v>219</v>
      </c>
      <c r="I79" s="26" t="s">
        <v>171</v>
      </c>
      <c r="J79" s="27">
        <v>40368</v>
      </c>
      <c r="K79" s="26"/>
      <c r="L79" s="26"/>
      <c r="M79" s="26"/>
      <c r="N79" s="26"/>
      <c r="O79" s="26" t="s">
        <v>172</v>
      </c>
      <c r="P79" s="26" t="s">
        <v>155</v>
      </c>
      <c r="Q79" s="26"/>
      <c r="R79" s="26" t="s">
        <v>156</v>
      </c>
      <c r="S79" s="26"/>
      <c r="T79" s="26" t="s">
        <v>414</v>
      </c>
      <c r="U79" s="26"/>
      <c r="V79" s="26"/>
      <c r="W79" s="26"/>
      <c r="X79" s="26">
        <v>45000</v>
      </c>
      <c r="Y79" s="26" t="s">
        <v>158</v>
      </c>
      <c r="Z79" s="26" t="s">
        <v>158</v>
      </c>
      <c r="AA79" s="26" t="s">
        <v>159</v>
      </c>
      <c r="AB79" s="26">
        <v>10</v>
      </c>
      <c r="AC79" s="26" t="s">
        <v>160</v>
      </c>
      <c r="AD79" s="26">
        <v>0</v>
      </c>
    </row>
    <row r="80" spans="1:30" ht="30" x14ac:dyDescent="0.25">
      <c r="A80" s="26">
        <v>7</v>
      </c>
      <c r="B80" s="26" t="s">
        <v>149</v>
      </c>
      <c r="C80" s="26"/>
      <c r="D80" s="27">
        <v>42559</v>
      </c>
      <c r="E80" s="26" t="s">
        <v>415</v>
      </c>
      <c r="F80" s="26"/>
      <c r="G80" s="26" t="s">
        <v>416</v>
      </c>
      <c r="H80" s="26" t="s">
        <v>215</v>
      </c>
      <c r="I80" s="26" t="s">
        <v>171</v>
      </c>
      <c r="J80" s="27">
        <v>39275</v>
      </c>
      <c r="K80" s="26"/>
      <c r="L80" s="26"/>
      <c r="M80" s="26"/>
      <c r="N80" s="26"/>
      <c r="O80" s="26" t="s">
        <v>216</v>
      </c>
      <c r="P80" s="26" t="s">
        <v>155</v>
      </c>
      <c r="Q80" s="26"/>
      <c r="R80" s="26" t="s">
        <v>156</v>
      </c>
      <c r="S80" s="26"/>
      <c r="T80" s="26" t="s">
        <v>417</v>
      </c>
      <c r="U80" s="26"/>
      <c r="V80" s="26"/>
      <c r="W80" s="26"/>
      <c r="X80" s="26">
        <v>40000</v>
      </c>
      <c r="Y80" s="26" t="s">
        <v>158</v>
      </c>
      <c r="Z80" s="26" t="s">
        <v>158</v>
      </c>
      <c r="AA80" s="26" t="s">
        <v>159</v>
      </c>
      <c r="AB80" s="26">
        <v>13</v>
      </c>
      <c r="AC80" s="26" t="s">
        <v>160</v>
      </c>
      <c r="AD80" s="26">
        <v>0</v>
      </c>
    </row>
    <row r="81" spans="1:30" ht="30" x14ac:dyDescent="0.25">
      <c r="A81" s="26">
        <v>7</v>
      </c>
      <c r="B81" s="26" t="s">
        <v>149</v>
      </c>
      <c r="C81" s="26"/>
      <c r="D81" s="27">
        <v>43721</v>
      </c>
      <c r="E81" s="26" t="s">
        <v>418</v>
      </c>
      <c r="F81" s="26"/>
      <c r="G81" s="26" t="s">
        <v>419</v>
      </c>
      <c r="H81" s="26" t="s">
        <v>420</v>
      </c>
      <c r="I81" s="26" t="s">
        <v>171</v>
      </c>
      <c r="J81" s="27">
        <v>39653</v>
      </c>
      <c r="K81" s="26"/>
      <c r="L81" s="26"/>
      <c r="M81" s="26"/>
      <c r="N81" s="26"/>
      <c r="O81" s="26" t="s">
        <v>154</v>
      </c>
      <c r="P81" s="26" t="s">
        <v>155</v>
      </c>
      <c r="Q81" s="26"/>
      <c r="R81" s="26" t="s">
        <v>156</v>
      </c>
      <c r="S81" s="26"/>
      <c r="T81" s="26" t="s">
        <v>421</v>
      </c>
      <c r="U81" s="26"/>
      <c r="V81" s="26"/>
      <c r="W81" s="26"/>
      <c r="X81" s="26">
        <v>40000</v>
      </c>
      <c r="Y81" s="26" t="s">
        <v>158</v>
      </c>
      <c r="Z81" s="26" t="s">
        <v>158</v>
      </c>
      <c r="AA81" s="26" t="s">
        <v>159</v>
      </c>
      <c r="AB81" s="26">
        <v>12</v>
      </c>
      <c r="AC81" s="26" t="s">
        <v>160</v>
      </c>
      <c r="AD81" s="26">
        <v>4</v>
      </c>
    </row>
    <row r="82" spans="1:30" ht="30" x14ac:dyDescent="0.25">
      <c r="A82" s="26">
        <v>7</v>
      </c>
      <c r="B82" s="26" t="s">
        <v>149</v>
      </c>
      <c r="C82" s="26"/>
      <c r="D82" s="27">
        <v>41871</v>
      </c>
      <c r="E82" s="26" t="s">
        <v>422</v>
      </c>
      <c r="F82" s="26"/>
      <c r="G82" s="26" t="s">
        <v>423</v>
      </c>
      <c r="H82" s="26" t="s">
        <v>294</v>
      </c>
      <c r="I82" s="26" t="s">
        <v>171</v>
      </c>
      <c r="J82" s="27">
        <v>39306</v>
      </c>
      <c r="K82" s="26"/>
      <c r="L82" s="26"/>
      <c r="M82" s="26"/>
      <c r="N82" s="26"/>
      <c r="O82" s="26" t="s">
        <v>154</v>
      </c>
      <c r="P82" s="26" t="s">
        <v>155</v>
      </c>
      <c r="Q82" s="26"/>
      <c r="R82" s="26" t="s">
        <v>156</v>
      </c>
      <c r="S82" s="26"/>
      <c r="T82" s="26" t="s">
        <v>424</v>
      </c>
      <c r="U82" s="26"/>
      <c r="V82" s="26"/>
      <c r="W82" s="26"/>
      <c r="X82" s="26">
        <v>40000</v>
      </c>
      <c r="Y82" s="26" t="s">
        <v>158</v>
      </c>
      <c r="Z82" s="26" t="s">
        <v>158</v>
      </c>
      <c r="AA82" s="26" t="s">
        <v>159</v>
      </c>
      <c r="AB82" s="26">
        <v>13</v>
      </c>
      <c r="AC82" s="26" t="s">
        <v>160</v>
      </c>
      <c r="AD82" s="26">
        <v>0</v>
      </c>
    </row>
    <row r="83" spans="1:30" ht="30" x14ac:dyDescent="0.25">
      <c r="A83" s="26">
        <v>7</v>
      </c>
      <c r="B83" s="26" t="s">
        <v>149</v>
      </c>
      <c r="C83" s="26"/>
      <c r="D83" s="27">
        <v>43297</v>
      </c>
      <c r="E83" s="26" t="s">
        <v>425</v>
      </c>
      <c r="F83" s="26" t="s">
        <v>304</v>
      </c>
      <c r="G83" s="26" t="s">
        <v>426</v>
      </c>
      <c r="H83" s="26" t="s">
        <v>427</v>
      </c>
      <c r="I83" s="26" t="s">
        <v>171</v>
      </c>
      <c r="J83" s="27">
        <v>39570</v>
      </c>
      <c r="K83" s="26"/>
      <c r="L83" s="26"/>
      <c r="M83" s="26"/>
      <c r="N83" s="26"/>
      <c r="O83" s="26" t="s">
        <v>154</v>
      </c>
      <c r="P83" s="26" t="s">
        <v>199</v>
      </c>
      <c r="Q83" s="26"/>
      <c r="R83" s="26" t="s">
        <v>156</v>
      </c>
      <c r="S83" s="26"/>
      <c r="T83" s="26" t="s">
        <v>428</v>
      </c>
      <c r="U83" s="26"/>
      <c r="V83" s="26"/>
      <c r="W83" s="26"/>
      <c r="X83" s="26">
        <v>36000</v>
      </c>
      <c r="Y83" s="26" t="s">
        <v>158</v>
      </c>
      <c r="Z83" s="26" t="s">
        <v>158</v>
      </c>
      <c r="AA83" s="26" t="s">
        <v>201</v>
      </c>
      <c r="AB83" s="26">
        <v>12</v>
      </c>
      <c r="AC83" s="26" t="s">
        <v>160</v>
      </c>
      <c r="AD83" s="26">
        <v>3</v>
      </c>
    </row>
    <row r="84" spans="1:30" ht="30" x14ac:dyDescent="0.25">
      <c r="A84" s="26">
        <v>7</v>
      </c>
      <c r="B84" s="26" t="s">
        <v>149</v>
      </c>
      <c r="C84" s="26"/>
      <c r="D84" s="27">
        <v>41871</v>
      </c>
      <c r="E84" s="26" t="s">
        <v>429</v>
      </c>
      <c r="F84" s="26"/>
      <c r="G84" s="26" t="s">
        <v>423</v>
      </c>
      <c r="H84" s="26" t="s">
        <v>294</v>
      </c>
      <c r="I84" s="26" t="s">
        <v>171</v>
      </c>
      <c r="J84" s="27">
        <v>39722</v>
      </c>
      <c r="K84" s="26"/>
      <c r="L84" s="26"/>
      <c r="M84" s="26"/>
      <c r="N84" s="26"/>
      <c r="O84" s="26" t="s">
        <v>154</v>
      </c>
      <c r="P84" s="26" t="s">
        <v>155</v>
      </c>
      <c r="Q84" s="26"/>
      <c r="R84" s="26" t="s">
        <v>156</v>
      </c>
      <c r="S84" s="26"/>
      <c r="T84" s="26" t="s">
        <v>430</v>
      </c>
      <c r="U84" s="26"/>
      <c r="V84" s="26"/>
      <c r="W84" s="26"/>
      <c r="X84" s="26">
        <v>40000</v>
      </c>
      <c r="Y84" s="26" t="s">
        <v>158</v>
      </c>
      <c r="Z84" s="26" t="s">
        <v>158</v>
      </c>
      <c r="AA84" s="26" t="s">
        <v>159</v>
      </c>
      <c r="AB84" s="26">
        <v>12</v>
      </c>
      <c r="AC84" s="26" t="s">
        <v>160</v>
      </c>
      <c r="AD84" s="26">
        <v>0</v>
      </c>
    </row>
    <row r="85" spans="1:30" ht="30" x14ac:dyDescent="0.25">
      <c r="A85" s="26">
        <v>7</v>
      </c>
      <c r="B85" s="26" t="s">
        <v>149</v>
      </c>
      <c r="C85" s="26"/>
      <c r="D85" s="27">
        <v>41871</v>
      </c>
      <c r="E85" s="26" t="s">
        <v>431</v>
      </c>
      <c r="F85" s="26"/>
      <c r="G85" s="26" t="s">
        <v>285</v>
      </c>
      <c r="H85" s="26" t="s">
        <v>409</v>
      </c>
      <c r="I85" s="26" t="s">
        <v>171</v>
      </c>
      <c r="J85" s="27">
        <v>39619</v>
      </c>
      <c r="K85" s="26"/>
      <c r="L85" s="26"/>
      <c r="M85" s="26"/>
      <c r="N85" s="26"/>
      <c r="O85" s="26" t="s">
        <v>154</v>
      </c>
      <c r="P85" s="26" t="s">
        <v>199</v>
      </c>
      <c r="Q85" s="26"/>
      <c r="R85" s="26" t="s">
        <v>156</v>
      </c>
      <c r="S85" s="26"/>
      <c r="T85" s="26" t="s">
        <v>432</v>
      </c>
      <c r="U85" s="26"/>
      <c r="V85" s="26"/>
      <c r="W85" s="26"/>
      <c r="X85" s="26">
        <v>40000</v>
      </c>
      <c r="Y85" s="26" t="s">
        <v>158</v>
      </c>
      <c r="Z85" s="26" t="s">
        <v>158</v>
      </c>
      <c r="AA85" s="26" t="s">
        <v>201</v>
      </c>
      <c r="AB85" s="26">
        <v>12</v>
      </c>
      <c r="AC85" s="26" t="s">
        <v>160</v>
      </c>
      <c r="AD85" s="26">
        <v>0</v>
      </c>
    </row>
    <row r="86" spans="1:30" ht="30" x14ac:dyDescent="0.25">
      <c r="A86" s="26">
        <v>7</v>
      </c>
      <c r="B86" s="26" t="s">
        <v>149</v>
      </c>
      <c r="C86" s="26"/>
      <c r="D86" s="27">
        <v>42572</v>
      </c>
      <c r="E86" s="26" t="s">
        <v>310</v>
      </c>
      <c r="F86" s="26"/>
      <c r="G86" s="26" t="s">
        <v>380</v>
      </c>
      <c r="H86" s="26" t="s">
        <v>433</v>
      </c>
      <c r="I86" s="26" t="s">
        <v>171</v>
      </c>
      <c r="J86" s="27">
        <v>38789</v>
      </c>
      <c r="K86" s="26"/>
      <c r="L86" s="26"/>
      <c r="M86" s="26"/>
      <c r="N86" s="26"/>
      <c r="O86" s="26" t="s">
        <v>154</v>
      </c>
      <c r="P86" s="26" t="s">
        <v>155</v>
      </c>
      <c r="Q86" s="26"/>
      <c r="R86" s="26" t="s">
        <v>156</v>
      </c>
      <c r="S86" s="26"/>
      <c r="T86" s="26" t="s">
        <v>434</v>
      </c>
      <c r="U86" s="26"/>
      <c r="V86" s="26"/>
      <c r="W86" s="26"/>
      <c r="X86" s="26">
        <v>46000</v>
      </c>
      <c r="Y86" s="26" t="s">
        <v>158</v>
      </c>
      <c r="Z86" s="26" t="s">
        <v>158</v>
      </c>
      <c r="AA86" s="26" t="s">
        <v>159</v>
      </c>
      <c r="AB86" s="26">
        <v>14</v>
      </c>
      <c r="AC86" s="26" t="s">
        <v>160</v>
      </c>
      <c r="AD86" s="26">
        <v>0</v>
      </c>
    </row>
    <row r="87" spans="1:30" ht="30" x14ac:dyDescent="0.25">
      <c r="A87" s="26">
        <v>7</v>
      </c>
      <c r="B87" s="26" t="s">
        <v>149</v>
      </c>
      <c r="C87" s="26"/>
      <c r="D87" s="27">
        <v>43721</v>
      </c>
      <c r="E87" s="26" t="s">
        <v>435</v>
      </c>
      <c r="F87" s="26"/>
      <c r="G87" s="26" t="s">
        <v>419</v>
      </c>
      <c r="H87" s="26" t="s">
        <v>420</v>
      </c>
      <c r="I87" s="26" t="s">
        <v>171</v>
      </c>
      <c r="J87" s="27">
        <v>39312</v>
      </c>
      <c r="K87" s="26"/>
      <c r="L87" s="26"/>
      <c r="M87" s="26"/>
      <c r="N87" s="26"/>
      <c r="O87" s="26" t="s">
        <v>154</v>
      </c>
      <c r="P87" s="26" t="s">
        <v>155</v>
      </c>
      <c r="Q87" s="26"/>
      <c r="R87" s="26" t="s">
        <v>156</v>
      </c>
      <c r="S87" s="26"/>
      <c r="T87" s="26" t="s">
        <v>436</v>
      </c>
      <c r="U87" s="26"/>
      <c r="V87" s="26"/>
      <c r="W87" s="26"/>
      <c r="X87" s="26">
        <v>40000</v>
      </c>
      <c r="Y87" s="26" t="s">
        <v>158</v>
      </c>
      <c r="Z87" s="26" t="s">
        <v>158</v>
      </c>
      <c r="AA87" s="26" t="s">
        <v>159</v>
      </c>
      <c r="AB87" s="26">
        <v>13</v>
      </c>
      <c r="AC87" s="26" t="s">
        <v>160</v>
      </c>
      <c r="AD87" s="26">
        <v>4</v>
      </c>
    </row>
    <row r="88" spans="1:30" ht="30" x14ac:dyDescent="0.25">
      <c r="A88" s="26">
        <v>7</v>
      </c>
      <c r="B88" s="26" t="s">
        <v>149</v>
      </c>
      <c r="C88" s="26"/>
      <c r="D88" s="27">
        <v>42555</v>
      </c>
      <c r="E88" s="26" t="s">
        <v>437</v>
      </c>
      <c r="F88" s="26"/>
      <c r="G88" s="26" t="s">
        <v>438</v>
      </c>
      <c r="H88" s="26" t="s">
        <v>439</v>
      </c>
      <c r="I88" s="26" t="s">
        <v>153</v>
      </c>
      <c r="J88" s="27">
        <v>40005</v>
      </c>
      <c r="K88" s="26"/>
      <c r="L88" s="26"/>
      <c r="M88" s="26"/>
      <c r="N88" s="26"/>
      <c r="O88" s="26" t="s">
        <v>216</v>
      </c>
      <c r="P88" s="26" t="s">
        <v>155</v>
      </c>
      <c r="Q88" s="26"/>
      <c r="R88" s="26" t="s">
        <v>156</v>
      </c>
      <c r="S88" s="26"/>
      <c r="T88" s="26" t="s">
        <v>440</v>
      </c>
      <c r="U88" s="26"/>
      <c r="V88" s="26"/>
      <c r="W88" s="26"/>
      <c r="X88" s="26">
        <v>44000</v>
      </c>
      <c r="Y88" s="26" t="s">
        <v>158</v>
      </c>
      <c r="Z88" s="26" t="s">
        <v>158</v>
      </c>
      <c r="AA88" s="26" t="s">
        <v>159</v>
      </c>
      <c r="AB88" s="26">
        <v>11</v>
      </c>
      <c r="AC88" s="26" t="s">
        <v>160</v>
      </c>
      <c r="AD88" s="26">
        <v>0</v>
      </c>
    </row>
    <row r="89" spans="1:30" ht="30" x14ac:dyDescent="0.25">
      <c r="A89" s="26">
        <v>7</v>
      </c>
      <c r="B89" s="26" t="s">
        <v>149</v>
      </c>
      <c r="C89" s="26"/>
      <c r="D89" s="27">
        <v>41871</v>
      </c>
      <c r="E89" s="26" t="s">
        <v>441</v>
      </c>
      <c r="F89" s="26"/>
      <c r="G89" s="26" t="s">
        <v>229</v>
      </c>
      <c r="H89" s="26" t="s">
        <v>230</v>
      </c>
      <c r="I89" s="26" t="s">
        <v>171</v>
      </c>
      <c r="J89" s="27">
        <v>40031</v>
      </c>
      <c r="K89" s="26"/>
      <c r="L89" s="26"/>
      <c r="M89" s="26"/>
      <c r="N89" s="26"/>
      <c r="O89" s="26" t="s">
        <v>154</v>
      </c>
      <c r="P89" s="26" t="s">
        <v>155</v>
      </c>
      <c r="Q89" s="26"/>
      <c r="R89" s="26" t="s">
        <v>156</v>
      </c>
      <c r="S89" s="26"/>
      <c r="T89" s="26" t="s">
        <v>442</v>
      </c>
      <c r="U89" s="26"/>
      <c r="V89" s="26"/>
      <c r="W89" s="26"/>
      <c r="X89" s="26">
        <v>40000</v>
      </c>
      <c r="Y89" s="26" t="s">
        <v>158</v>
      </c>
      <c r="Z89" s="26" t="s">
        <v>158</v>
      </c>
      <c r="AA89" s="26" t="s">
        <v>159</v>
      </c>
      <c r="AB89" s="26">
        <v>11</v>
      </c>
      <c r="AC89" s="26" t="s">
        <v>160</v>
      </c>
      <c r="AD89" s="26">
        <v>0</v>
      </c>
    </row>
    <row r="90" spans="1:30" ht="30" x14ac:dyDescent="0.25">
      <c r="A90" s="26">
        <v>7</v>
      </c>
      <c r="B90" s="26" t="s">
        <v>149</v>
      </c>
      <c r="C90" s="26"/>
      <c r="D90" s="27">
        <v>43721</v>
      </c>
      <c r="E90" s="26" t="s">
        <v>443</v>
      </c>
      <c r="F90" s="26"/>
      <c r="G90" s="26" t="s">
        <v>444</v>
      </c>
      <c r="H90" s="26" t="s">
        <v>445</v>
      </c>
      <c r="I90" s="26" t="s">
        <v>171</v>
      </c>
      <c r="J90" s="27">
        <v>39645</v>
      </c>
      <c r="K90" s="26"/>
      <c r="L90" s="26"/>
      <c r="M90" s="26"/>
      <c r="N90" s="26"/>
      <c r="O90" s="26" t="s">
        <v>154</v>
      </c>
      <c r="P90" s="26" t="s">
        <v>155</v>
      </c>
      <c r="Q90" s="26"/>
      <c r="R90" s="26" t="s">
        <v>156</v>
      </c>
      <c r="S90" s="26"/>
      <c r="T90" s="26" t="s">
        <v>446</v>
      </c>
      <c r="U90" s="26"/>
      <c r="V90" s="26"/>
      <c r="W90" s="26"/>
      <c r="X90" s="26">
        <v>40000</v>
      </c>
      <c r="Y90" s="26" t="s">
        <v>158</v>
      </c>
      <c r="Z90" s="26" t="s">
        <v>158</v>
      </c>
      <c r="AA90" s="26" t="s">
        <v>159</v>
      </c>
      <c r="AB90" s="26">
        <v>12</v>
      </c>
      <c r="AC90" s="26" t="s">
        <v>160</v>
      </c>
      <c r="AD90" s="26">
        <v>4</v>
      </c>
    </row>
    <row r="91" spans="1:30" ht="30" x14ac:dyDescent="0.25">
      <c r="A91" s="26">
        <v>7</v>
      </c>
      <c r="B91" s="26" t="s">
        <v>149</v>
      </c>
      <c r="C91" s="26"/>
      <c r="D91" s="27">
        <v>43661</v>
      </c>
      <c r="E91" s="26" t="s">
        <v>447</v>
      </c>
      <c r="F91" s="26"/>
      <c r="G91" s="26" t="s">
        <v>233</v>
      </c>
      <c r="H91" s="26" t="s">
        <v>234</v>
      </c>
      <c r="I91" s="26" t="s">
        <v>171</v>
      </c>
      <c r="J91" s="27">
        <v>39577</v>
      </c>
      <c r="K91" s="26"/>
      <c r="L91" s="26"/>
      <c r="M91" s="26"/>
      <c r="N91" s="26"/>
      <c r="O91" s="26" t="s">
        <v>154</v>
      </c>
      <c r="P91" s="26"/>
      <c r="Q91" s="26"/>
      <c r="R91" s="26" t="s">
        <v>156</v>
      </c>
      <c r="S91" s="26"/>
      <c r="T91" s="26" t="s">
        <v>448</v>
      </c>
      <c r="U91" s="26"/>
      <c r="V91" s="26"/>
      <c r="W91" s="26"/>
      <c r="X91" s="26">
        <v>40000</v>
      </c>
      <c r="Y91" s="26" t="s">
        <v>158</v>
      </c>
      <c r="Z91" s="26" t="s">
        <v>158</v>
      </c>
      <c r="AA91" s="26"/>
      <c r="AB91" s="26">
        <v>12</v>
      </c>
      <c r="AC91" s="26" t="s">
        <v>160</v>
      </c>
      <c r="AD91" s="26">
        <v>0</v>
      </c>
    </row>
    <row r="92" spans="1:30" ht="30" x14ac:dyDescent="0.25">
      <c r="A92" s="26">
        <v>7</v>
      </c>
      <c r="B92" s="26" t="s">
        <v>149</v>
      </c>
      <c r="C92" s="26"/>
      <c r="D92" s="27">
        <v>43301</v>
      </c>
      <c r="E92" s="26" t="s">
        <v>449</v>
      </c>
      <c r="F92" s="26"/>
      <c r="G92" s="26" t="s">
        <v>361</v>
      </c>
      <c r="H92" s="26" t="s">
        <v>450</v>
      </c>
      <c r="I92" s="26" t="s">
        <v>171</v>
      </c>
      <c r="J92" s="27">
        <v>39605</v>
      </c>
      <c r="K92" s="26"/>
      <c r="L92" s="26"/>
      <c r="M92" s="26"/>
      <c r="N92" s="26"/>
      <c r="O92" s="26" t="s">
        <v>154</v>
      </c>
      <c r="P92" s="26" t="s">
        <v>155</v>
      </c>
      <c r="Q92" s="26"/>
      <c r="R92" s="26" t="s">
        <v>156</v>
      </c>
      <c r="S92" s="26"/>
      <c r="T92" s="26" t="s">
        <v>451</v>
      </c>
      <c r="U92" s="26"/>
      <c r="V92" s="26"/>
      <c r="W92" s="26"/>
      <c r="X92" s="26">
        <v>40000</v>
      </c>
      <c r="Y92" s="26" t="s">
        <v>158</v>
      </c>
      <c r="Z92" s="26" t="s">
        <v>164</v>
      </c>
      <c r="AA92" s="26" t="s">
        <v>159</v>
      </c>
      <c r="AB92" s="26">
        <v>12</v>
      </c>
      <c r="AC92" s="26" t="s">
        <v>160</v>
      </c>
      <c r="AD92" s="26">
        <v>3</v>
      </c>
    </row>
    <row r="93" spans="1:30" ht="30" x14ac:dyDescent="0.25">
      <c r="A93" s="26">
        <v>7</v>
      </c>
      <c r="B93" s="26" t="s">
        <v>149</v>
      </c>
      <c r="C93" s="26"/>
      <c r="D93" s="27">
        <v>43706</v>
      </c>
      <c r="E93" s="26" t="s">
        <v>452</v>
      </c>
      <c r="F93" s="26"/>
      <c r="G93" s="26" t="s">
        <v>453</v>
      </c>
      <c r="H93" s="26" t="s">
        <v>454</v>
      </c>
      <c r="I93" s="26" t="s">
        <v>171</v>
      </c>
      <c r="J93" s="27">
        <v>39736</v>
      </c>
      <c r="K93" s="26"/>
      <c r="L93" s="26"/>
      <c r="M93" s="26"/>
      <c r="N93" s="26"/>
      <c r="O93" s="26" t="s">
        <v>154</v>
      </c>
      <c r="P93" s="26" t="s">
        <v>155</v>
      </c>
      <c r="Q93" s="26"/>
      <c r="R93" s="26" t="s">
        <v>156</v>
      </c>
      <c r="S93" s="26"/>
      <c r="T93" s="26" t="s">
        <v>455</v>
      </c>
      <c r="U93" s="26"/>
      <c r="V93" s="26"/>
      <c r="W93" s="26"/>
      <c r="X93" s="26">
        <v>40000</v>
      </c>
      <c r="Y93" s="26" t="s">
        <v>158</v>
      </c>
      <c r="Z93" s="26" t="s">
        <v>158</v>
      </c>
      <c r="AA93" s="26" t="s">
        <v>159</v>
      </c>
      <c r="AB93" s="26">
        <v>12</v>
      </c>
      <c r="AC93" s="26" t="s">
        <v>160</v>
      </c>
      <c r="AD93" s="26">
        <v>0</v>
      </c>
    </row>
    <row r="94" spans="1:30" ht="30" x14ac:dyDescent="0.25">
      <c r="A94" s="26">
        <v>7</v>
      </c>
      <c r="B94" s="26" t="s">
        <v>149</v>
      </c>
      <c r="C94" s="26"/>
      <c r="D94" s="27">
        <v>42195</v>
      </c>
      <c r="E94" s="26" t="s">
        <v>456</v>
      </c>
      <c r="F94" s="26"/>
      <c r="G94" s="26" t="s">
        <v>457</v>
      </c>
      <c r="H94" s="26" t="s">
        <v>458</v>
      </c>
      <c r="I94" s="26" t="s">
        <v>171</v>
      </c>
      <c r="J94" s="27">
        <v>39931</v>
      </c>
      <c r="K94" s="26"/>
      <c r="L94" s="26"/>
      <c r="M94" s="26"/>
      <c r="N94" s="26"/>
      <c r="O94" s="26" t="s">
        <v>154</v>
      </c>
      <c r="P94" s="26" t="s">
        <v>155</v>
      </c>
      <c r="Q94" s="26"/>
      <c r="R94" s="26" t="s">
        <v>156</v>
      </c>
      <c r="S94" s="26"/>
      <c r="T94" s="26" t="s">
        <v>459</v>
      </c>
      <c r="U94" s="26"/>
      <c r="V94" s="26"/>
      <c r="W94" s="26"/>
      <c r="X94" s="26">
        <v>40000</v>
      </c>
      <c r="Y94" s="26" t="s">
        <v>158</v>
      </c>
      <c r="Z94" s="26" t="s">
        <v>158</v>
      </c>
      <c r="AA94" s="26" t="s">
        <v>159</v>
      </c>
      <c r="AB94" s="26">
        <v>11</v>
      </c>
      <c r="AC94" s="26" t="s">
        <v>160</v>
      </c>
      <c r="AD94" s="26">
        <v>0</v>
      </c>
    </row>
    <row r="95" spans="1:30" ht="30" x14ac:dyDescent="0.25">
      <c r="A95" s="26">
        <v>7</v>
      </c>
      <c r="B95" s="26" t="s">
        <v>149</v>
      </c>
      <c r="C95" s="26"/>
      <c r="D95" s="27">
        <v>43685</v>
      </c>
      <c r="E95" s="26" t="s">
        <v>204</v>
      </c>
      <c r="F95" s="26"/>
      <c r="G95" s="26" t="s">
        <v>460</v>
      </c>
      <c r="H95" s="26" t="s">
        <v>461</v>
      </c>
      <c r="I95" s="26" t="s">
        <v>171</v>
      </c>
      <c r="J95" s="27">
        <v>39641</v>
      </c>
      <c r="K95" s="26"/>
      <c r="L95" s="26"/>
      <c r="M95" s="26"/>
      <c r="N95" s="26"/>
      <c r="O95" s="26" t="s">
        <v>172</v>
      </c>
      <c r="P95" s="26"/>
      <c r="Q95" s="26"/>
      <c r="R95" s="26" t="s">
        <v>156</v>
      </c>
      <c r="S95" s="26"/>
      <c r="T95" s="26" t="s">
        <v>462</v>
      </c>
      <c r="U95" s="26"/>
      <c r="V95" s="26"/>
      <c r="W95" s="26"/>
      <c r="X95" s="26">
        <v>60000</v>
      </c>
      <c r="Y95" s="26" t="s">
        <v>158</v>
      </c>
      <c r="Z95" s="26" t="s">
        <v>158</v>
      </c>
      <c r="AA95" s="26"/>
      <c r="AB95" s="26">
        <v>12</v>
      </c>
      <c r="AC95" s="26" t="s">
        <v>160</v>
      </c>
      <c r="AD95" s="26">
        <v>3</v>
      </c>
    </row>
    <row r="96" spans="1:30" ht="30" x14ac:dyDescent="0.25">
      <c r="A96" s="26">
        <v>8</v>
      </c>
      <c r="B96" s="26" t="s">
        <v>149</v>
      </c>
      <c r="C96" s="26"/>
      <c r="D96" s="27">
        <v>41871</v>
      </c>
      <c r="E96" s="26" t="s">
        <v>463</v>
      </c>
      <c r="F96" s="26"/>
      <c r="G96" s="26" t="s">
        <v>464</v>
      </c>
      <c r="H96" s="26" t="s">
        <v>465</v>
      </c>
      <c r="I96" s="26" t="s">
        <v>171</v>
      </c>
      <c r="J96" s="27">
        <v>39143</v>
      </c>
      <c r="K96" s="26"/>
      <c r="L96" s="26"/>
      <c r="M96" s="26"/>
      <c r="N96" s="26"/>
      <c r="O96" s="26" t="s">
        <v>154</v>
      </c>
      <c r="P96" s="26" t="s">
        <v>155</v>
      </c>
      <c r="Q96" s="26"/>
      <c r="R96" s="26" t="s">
        <v>156</v>
      </c>
      <c r="S96" s="26"/>
      <c r="T96" s="26" t="s">
        <v>466</v>
      </c>
      <c r="U96" s="26"/>
      <c r="V96" s="26"/>
      <c r="W96" s="26"/>
      <c r="X96" s="26">
        <v>40000</v>
      </c>
      <c r="Y96" s="26" t="s">
        <v>158</v>
      </c>
      <c r="Z96" s="26" t="s">
        <v>158</v>
      </c>
      <c r="AA96" s="26" t="s">
        <v>159</v>
      </c>
      <c r="AB96" s="26">
        <v>13</v>
      </c>
      <c r="AC96" s="26" t="s">
        <v>160</v>
      </c>
      <c r="AD96" s="26">
        <v>0</v>
      </c>
    </row>
    <row r="97" spans="1:30" ht="30" x14ac:dyDescent="0.25">
      <c r="A97" s="26">
        <v>8</v>
      </c>
      <c r="B97" s="26" t="s">
        <v>149</v>
      </c>
      <c r="C97" s="26"/>
      <c r="D97" s="27">
        <v>42927</v>
      </c>
      <c r="E97" s="26" t="s">
        <v>467</v>
      </c>
      <c r="F97" s="26"/>
      <c r="G97" s="26" t="s">
        <v>468</v>
      </c>
      <c r="H97" s="26" t="s">
        <v>208</v>
      </c>
      <c r="I97" s="26" t="s">
        <v>153</v>
      </c>
      <c r="J97" s="27">
        <v>39263</v>
      </c>
      <c r="K97" s="26"/>
      <c r="L97" s="26"/>
      <c r="M97" s="26"/>
      <c r="N97" s="26"/>
      <c r="O97" s="26" t="s">
        <v>172</v>
      </c>
      <c r="P97" s="26" t="s">
        <v>155</v>
      </c>
      <c r="Q97" s="26"/>
      <c r="R97" s="26" t="s">
        <v>156</v>
      </c>
      <c r="S97" s="26"/>
      <c r="T97" s="26" t="s">
        <v>469</v>
      </c>
      <c r="U97" s="26"/>
      <c r="V97" s="26"/>
      <c r="W97" s="26"/>
      <c r="X97" s="26">
        <v>0</v>
      </c>
      <c r="Y97" s="26" t="s">
        <v>158</v>
      </c>
      <c r="Z97" s="26" t="s">
        <v>158</v>
      </c>
      <c r="AA97" s="26" t="s">
        <v>159</v>
      </c>
      <c r="AB97" s="26">
        <v>13</v>
      </c>
      <c r="AC97" s="26" t="s">
        <v>160</v>
      </c>
      <c r="AD97" s="26">
        <v>0</v>
      </c>
    </row>
    <row r="98" spans="1:30" ht="30" x14ac:dyDescent="0.25">
      <c r="A98" s="26">
        <v>8</v>
      </c>
      <c r="B98" s="26" t="s">
        <v>149</v>
      </c>
      <c r="C98" s="26"/>
      <c r="D98" s="27">
        <v>43696</v>
      </c>
      <c r="E98" s="26" t="s">
        <v>470</v>
      </c>
      <c r="F98" s="26"/>
      <c r="G98" s="26" t="s">
        <v>471</v>
      </c>
      <c r="H98" s="26" t="s">
        <v>264</v>
      </c>
      <c r="I98" s="26" t="s">
        <v>153</v>
      </c>
      <c r="J98" s="27">
        <v>40462</v>
      </c>
      <c r="K98" s="26"/>
      <c r="L98" s="26"/>
      <c r="M98" s="26"/>
      <c r="N98" s="26"/>
      <c r="O98" s="26" t="s">
        <v>154</v>
      </c>
      <c r="P98" s="26"/>
      <c r="Q98" s="26"/>
      <c r="R98" s="26" t="s">
        <v>156</v>
      </c>
      <c r="S98" s="26"/>
      <c r="T98" s="26" t="s">
        <v>472</v>
      </c>
      <c r="U98" s="26"/>
      <c r="V98" s="26"/>
      <c r="W98" s="26"/>
      <c r="X98" s="26">
        <v>45000</v>
      </c>
      <c r="Y98" s="26" t="s">
        <v>158</v>
      </c>
      <c r="Z98" s="26" t="s">
        <v>158</v>
      </c>
      <c r="AA98" s="26"/>
      <c r="AB98" s="26">
        <v>10</v>
      </c>
      <c r="AC98" s="26" t="s">
        <v>160</v>
      </c>
      <c r="AD98" s="26">
        <v>0</v>
      </c>
    </row>
    <row r="99" spans="1:30" ht="30" x14ac:dyDescent="0.25">
      <c r="A99" s="26">
        <v>8</v>
      </c>
      <c r="B99" s="26" t="s">
        <v>149</v>
      </c>
      <c r="C99" s="26"/>
      <c r="D99" s="27">
        <v>43287</v>
      </c>
      <c r="E99" s="26" t="s">
        <v>473</v>
      </c>
      <c r="F99" s="26"/>
      <c r="G99" s="26" t="s">
        <v>256</v>
      </c>
      <c r="H99" s="26" t="s">
        <v>474</v>
      </c>
      <c r="I99" s="26" t="s">
        <v>153</v>
      </c>
      <c r="J99" s="27">
        <v>40239</v>
      </c>
      <c r="K99" s="26"/>
      <c r="L99" s="26"/>
      <c r="M99" s="26"/>
      <c r="N99" s="26"/>
      <c r="O99" s="26" t="s">
        <v>172</v>
      </c>
      <c r="P99" s="26" t="s">
        <v>155</v>
      </c>
      <c r="Q99" s="26"/>
      <c r="R99" s="26" t="s">
        <v>156</v>
      </c>
      <c r="S99" s="26"/>
      <c r="T99" s="26" t="s">
        <v>475</v>
      </c>
      <c r="U99" s="26"/>
      <c r="V99" s="26"/>
      <c r="W99" s="26"/>
      <c r="X99" s="26">
        <v>28000</v>
      </c>
      <c r="Y99" s="26" t="s">
        <v>158</v>
      </c>
      <c r="Z99" s="26" t="s">
        <v>158</v>
      </c>
      <c r="AA99" s="26" t="s">
        <v>159</v>
      </c>
      <c r="AB99" s="26">
        <v>10</v>
      </c>
      <c r="AC99" s="26" t="s">
        <v>160</v>
      </c>
      <c r="AD99" s="26">
        <v>0</v>
      </c>
    </row>
    <row r="100" spans="1:30" ht="30" x14ac:dyDescent="0.25">
      <c r="A100" s="26">
        <v>8</v>
      </c>
      <c r="B100" s="26" t="s">
        <v>149</v>
      </c>
      <c r="C100" s="26"/>
      <c r="D100" s="27">
        <v>42191</v>
      </c>
      <c r="E100" s="26" t="s">
        <v>270</v>
      </c>
      <c r="F100" s="26"/>
      <c r="G100" s="26" t="s">
        <v>476</v>
      </c>
      <c r="H100" s="26" t="s">
        <v>477</v>
      </c>
      <c r="I100" s="26" t="s">
        <v>153</v>
      </c>
      <c r="J100" s="27">
        <v>39797</v>
      </c>
      <c r="K100" s="26"/>
      <c r="L100" s="26"/>
      <c r="M100" s="26"/>
      <c r="N100" s="26"/>
      <c r="O100" s="26" t="s">
        <v>154</v>
      </c>
      <c r="P100" s="26" t="s">
        <v>199</v>
      </c>
      <c r="Q100" s="26"/>
      <c r="R100" s="26" t="s">
        <v>156</v>
      </c>
      <c r="S100" s="26"/>
      <c r="T100" s="26" t="s">
        <v>478</v>
      </c>
      <c r="U100" s="26"/>
      <c r="V100" s="26"/>
      <c r="W100" s="26"/>
      <c r="X100" s="26">
        <v>40000</v>
      </c>
      <c r="Y100" s="26" t="s">
        <v>158</v>
      </c>
      <c r="Z100" s="26" t="s">
        <v>158</v>
      </c>
      <c r="AA100" s="26" t="s">
        <v>201</v>
      </c>
      <c r="AB100" s="26">
        <v>12</v>
      </c>
      <c r="AC100" s="26" t="s">
        <v>160</v>
      </c>
      <c r="AD100" s="26">
        <v>0</v>
      </c>
    </row>
    <row r="101" spans="1:30" ht="30" x14ac:dyDescent="0.25">
      <c r="A101" s="26">
        <v>8</v>
      </c>
      <c r="B101" s="26" t="s">
        <v>149</v>
      </c>
      <c r="C101" s="26"/>
      <c r="D101" s="27">
        <v>42193</v>
      </c>
      <c r="E101" s="26" t="s">
        <v>479</v>
      </c>
      <c r="F101" s="26"/>
      <c r="G101" s="26" t="s">
        <v>480</v>
      </c>
      <c r="H101" s="26" t="s">
        <v>318</v>
      </c>
      <c r="I101" s="26" t="s">
        <v>153</v>
      </c>
      <c r="J101" s="27">
        <v>39318</v>
      </c>
      <c r="K101" s="26"/>
      <c r="L101" s="26"/>
      <c r="M101" s="26"/>
      <c r="N101" s="26"/>
      <c r="O101" s="26" t="s">
        <v>172</v>
      </c>
      <c r="P101" s="26" t="s">
        <v>155</v>
      </c>
      <c r="Q101" s="26"/>
      <c r="R101" s="26" t="s">
        <v>156</v>
      </c>
      <c r="S101" s="26"/>
      <c r="T101" s="26" t="s">
        <v>481</v>
      </c>
      <c r="U101" s="26"/>
      <c r="V101" s="26"/>
      <c r="W101" s="26"/>
      <c r="X101" s="26">
        <v>40000</v>
      </c>
      <c r="Y101" s="26" t="s">
        <v>158</v>
      </c>
      <c r="Z101" s="26" t="s">
        <v>158</v>
      </c>
      <c r="AA101" s="26" t="s">
        <v>159</v>
      </c>
      <c r="AB101" s="26">
        <v>13</v>
      </c>
      <c r="AC101" s="26" t="s">
        <v>160</v>
      </c>
      <c r="AD101" s="26">
        <v>0</v>
      </c>
    </row>
    <row r="102" spans="1:30" ht="30" x14ac:dyDescent="0.25">
      <c r="A102" s="26">
        <v>8</v>
      </c>
      <c r="B102" s="26" t="s">
        <v>149</v>
      </c>
      <c r="C102" s="26"/>
      <c r="D102" s="27">
        <v>41871</v>
      </c>
      <c r="E102" s="26" t="s">
        <v>251</v>
      </c>
      <c r="F102" s="26"/>
      <c r="G102" s="26" t="s">
        <v>482</v>
      </c>
      <c r="H102" s="26" t="s">
        <v>483</v>
      </c>
      <c r="I102" s="26" t="s">
        <v>171</v>
      </c>
      <c r="J102" s="27">
        <v>39793</v>
      </c>
      <c r="K102" s="26"/>
      <c r="L102" s="26"/>
      <c r="M102" s="26"/>
      <c r="N102" s="26"/>
      <c r="O102" s="26" t="s">
        <v>172</v>
      </c>
      <c r="P102" s="26" t="s">
        <v>199</v>
      </c>
      <c r="Q102" s="26"/>
      <c r="R102" s="26" t="s">
        <v>156</v>
      </c>
      <c r="S102" s="26"/>
      <c r="T102" s="26" t="s">
        <v>484</v>
      </c>
      <c r="U102" s="26"/>
      <c r="V102" s="26"/>
      <c r="W102" s="26"/>
      <c r="X102" s="26">
        <v>40000</v>
      </c>
      <c r="Y102" s="26" t="s">
        <v>158</v>
      </c>
      <c r="Z102" s="26" t="s">
        <v>158</v>
      </c>
      <c r="AA102" s="26" t="s">
        <v>201</v>
      </c>
      <c r="AB102" s="26">
        <v>12</v>
      </c>
      <c r="AC102" s="26" t="s">
        <v>160</v>
      </c>
      <c r="AD102" s="26">
        <v>0</v>
      </c>
    </row>
    <row r="103" spans="1:30" ht="30" x14ac:dyDescent="0.25">
      <c r="A103" s="26">
        <v>8</v>
      </c>
      <c r="B103" s="26" t="s">
        <v>149</v>
      </c>
      <c r="C103" s="26"/>
      <c r="D103" s="27">
        <v>41871</v>
      </c>
      <c r="E103" s="26" t="s">
        <v>485</v>
      </c>
      <c r="F103" s="26"/>
      <c r="G103" s="26" t="s">
        <v>464</v>
      </c>
      <c r="H103" s="26" t="s">
        <v>465</v>
      </c>
      <c r="I103" s="26" t="s">
        <v>171</v>
      </c>
      <c r="J103" s="27">
        <v>39484</v>
      </c>
      <c r="K103" s="26"/>
      <c r="L103" s="26"/>
      <c r="M103" s="26"/>
      <c r="N103" s="26"/>
      <c r="O103" s="26" t="s">
        <v>154</v>
      </c>
      <c r="P103" s="26" t="s">
        <v>155</v>
      </c>
      <c r="Q103" s="26"/>
      <c r="R103" s="26" t="s">
        <v>156</v>
      </c>
      <c r="S103" s="26"/>
      <c r="T103" s="26" t="s">
        <v>486</v>
      </c>
      <c r="U103" s="26"/>
      <c r="V103" s="26"/>
      <c r="W103" s="26"/>
      <c r="X103" s="26">
        <v>40000</v>
      </c>
      <c r="Y103" s="26" t="s">
        <v>158</v>
      </c>
      <c r="Z103" s="26" t="s">
        <v>158</v>
      </c>
      <c r="AA103" s="26" t="s">
        <v>159</v>
      </c>
      <c r="AB103" s="26">
        <v>12</v>
      </c>
      <c r="AC103" s="26" t="s">
        <v>160</v>
      </c>
      <c r="AD103" s="26">
        <v>0</v>
      </c>
    </row>
    <row r="104" spans="1:30" ht="30" x14ac:dyDescent="0.25">
      <c r="A104" s="26">
        <v>8</v>
      </c>
      <c r="B104" s="26" t="s">
        <v>149</v>
      </c>
      <c r="C104" s="26"/>
      <c r="D104" s="27">
        <v>41871</v>
      </c>
      <c r="E104" s="26" t="s">
        <v>487</v>
      </c>
      <c r="F104" s="26"/>
      <c r="G104" s="26" t="s">
        <v>488</v>
      </c>
      <c r="H104" s="26" t="s">
        <v>489</v>
      </c>
      <c r="I104" s="26" t="s">
        <v>171</v>
      </c>
      <c r="J104" s="27">
        <v>39478</v>
      </c>
      <c r="K104" s="26"/>
      <c r="L104" s="26"/>
      <c r="M104" s="26"/>
      <c r="N104" s="26"/>
      <c r="O104" s="26" t="s">
        <v>154</v>
      </c>
      <c r="P104" s="26" t="s">
        <v>199</v>
      </c>
      <c r="Q104" s="26"/>
      <c r="R104" s="26" t="s">
        <v>156</v>
      </c>
      <c r="S104" s="26"/>
      <c r="T104" s="26" t="s">
        <v>490</v>
      </c>
      <c r="U104" s="26"/>
      <c r="V104" s="26"/>
      <c r="W104" s="26"/>
      <c r="X104" s="26">
        <v>40000</v>
      </c>
      <c r="Y104" s="26" t="s">
        <v>164</v>
      </c>
      <c r="Z104" s="26" t="s">
        <v>158</v>
      </c>
      <c r="AA104" s="26" t="s">
        <v>201</v>
      </c>
      <c r="AB104" s="26">
        <v>12</v>
      </c>
      <c r="AC104" s="26" t="s">
        <v>160</v>
      </c>
      <c r="AD104" s="26">
        <v>0</v>
      </c>
    </row>
    <row r="105" spans="1:30" ht="30" x14ac:dyDescent="0.25">
      <c r="A105" s="26">
        <v>8</v>
      </c>
      <c r="B105" s="26" t="s">
        <v>149</v>
      </c>
      <c r="C105" s="26"/>
      <c r="D105" s="27">
        <v>43658</v>
      </c>
      <c r="E105" s="26" t="s">
        <v>491</v>
      </c>
      <c r="F105" s="26"/>
      <c r="G105" s="26" t="s">
        <v>492</v>
      </c>
      <c r="H105" s="26" t="s">
        <v>493</v>
      </c>
      <c r="I105" s="26" t="s">
        <v>153</v>
      </c>
      <c r="J105" s="27">
        <v>39817</v>
      </c>
      <c r="K105" s="26"/>
      <c r="L105" s="26"/>
      <c r="M105" s="26"/>
      <c r="N105" s="26"/>
      <c r="O105" s="26" t="s">
        <v>172</v>
      </c>
      <c r="P105" s="26"/>
      <c r="Q105" s="26"/>
      <c r="R105" s="26" t="s">
        <v>156</v>
      </c>
      <c r="S105" s="26"/>
      <c r="T105" s="26" t="s">
        <v>494</v>
      </c>
      <c r="U105" s="26"/>
      <c r="V105" s="26"/>
      <c r="W105" s="26"/>
      <c r="X105" s="26">
        <v>40000</v>
      </c>
      <c r="Y105" s="26" t="s">
        <v>158</v>
      </c>
      <c r="Z105" s="26" t="s">
        <v>158</v>
      </c>
      <c r="AA105" s="26"/>
      <c r="AB105" s="26">
        <v>11</v>
      </c>
      <c r="AC105" s="26" t="s">
        <v>160</v>
      </c>
      <c r="AD105" s="26">
        <v>2</v>
      </c>
    </row>
    <row r="106" spans="1:30" ht="30" x14ac:dyDescent="0.25">
      <c r="A106" s="26">
        <v>8</v>
      </c>
      <c r="B106" s="26" t="s">
        <v>149</v>
      </c>
      <c r="C106" s="26"/>
      <c r="D106" s="27">
        <v>43294</v>
      </c>
      <c r="E106" s="26" t="s">
        <v>495</v>
      </c>
      <c r="F106" s="26"/>
      <c r="G106" s="26" t="s">
        <v>361</v>
      </c>
      <c r="H106" s="26" t="s">
        <v>362</v>
      </c>
      <c r="I106" s="26" t="s">
        <v>153</v>
      </c>
      <c r="J106" s="27">
        <v>38818</v>
      </c>
      <c r="K106" s="26"/>
      <c r="L106" s="26"/>
      <c r="M106" s="26"/>
      <c r="N106" s="26"/>
      <c r="O106" s="26" t="s">
        <v>154</v>
      </c>
      <c r="P106" s="26" t="s">
        <v>155</v>
      </c>
      <c r="Q106" s="26"/>
      <c r="R106" s="26" t="s">
        <v>156</v>
      </c>
      <c r="S106" s="26"/>
      <c r="T106" s="26" t="s">
        <v>496</v>
      </c>
      <c r="U106" s="26"/>
      <c r="V106" s="26"/>
      <c r="W106" s="26"/>
      <c r="X106" s="26">
        <v>40000</v>
      </c>
      <c r="Y106" s="26" t="s">
        <v>158</v>
      </c>
      <c r="Z106" s="26" t="s">
        <v>158</v>
      </c>
      <c r="AA106" s="26" t="s">
        <v>159</v>
      </c>
      <c r="AB106" s="26">
        <v>14</v>
      </c>
      <c r="AC106" s="26" t="s">
        <v>160</v>
      </c>
      <c r="AD106" s="26">
        <v>3</v>
      </c>
    </row>
    <row r="107" spans="1:30" ht="30" x14ac:dyDescent="0.25">
      <c r="A107" s="26">
        <v>8</v>
      </c>
      <c r="B107" s="26" t="s">
        <v>149</v>
      </c>
      <c r="C107" s="26"/>
      <c r="D107" s="27">
        <v>42551</v>
      </c>
      <c r="E107" s="26" t="s">
        <v>497</v>
      </c>
      <c r="F107" s="26"/>
      <c r="G107" s="26" t="s">
        <v>498</v>
      </c>
      <c r="H107" s="26" t="s">
        <v>499</v>
      </c>
      <c r="I107" s="26" t="s">
        <v>153</v>
      </c>
      <c r="J107" s="27">
        <v>39611</v>
      </c>
      <c r="K107" s="26"/>
      <c r="L107" s="26"/>
      <c r="M107" s="26"/>
      <c r="N107" s="26"/>
      <c r="O107" s="26" t="s">
        <v>500</v>
      </c>
      <c r="P107" s="26" t="s">
        <v>155</v>
      </c>
      <c r="Q107" s="26"/>
      <c r="R107" s="26" t="s">
        <v>156</v>
      </c>
      <c r="S107" s="26"/>
      <c r="T107" s="26" t="s">
        <v>501</v>
      </c>
      <c r="U107" s="26"/>
      <c r="V107" s="26"/>
      <c r="W107" s="26"/>
      <c r="X107" s="26">
        <v>45000</v>
      </c>
      <c r="Y107" s="26" t="s">
        <v>158</v>
      </c>
      <c r="Z107" s="26" t="s">
        <v>158</v>
      </c>
      <c r="AA107" s="26" t="s">
        <v>159</v>
      </c>
      <c r="AB107" s="26">
        <v>12</v>
      </c>
      <c r="AC107" s="26" t="s">
        <v>160</v>
      </c>
      <c r="AD107" s="26">
        <v>0</v>
      </c>
    </row>
    <row r="108" spans="1:30" ht="30" x14ac:dyDescent="0.25">
      <c r="A108" s="26">
        <v>8</v>
      </c>
      <c r="B108" s="26" t="s">
        <v>149</v>
      </c>
      <c r="C108" s="26"/>
      <c r="D108" s="27">
        <v>42934</v>
      </c>
      <c r="E108" s="26" t="s">
        <v>502</v>
      </c>
      <c r="F108" s="26" t="s">
        <v>304</v>
      </c>
      <c r="G108" s="26" t="s">
        <v>503</v>
      </c>
      <c r="H108" s="26" t="s">
        <v>504</v>
      </c>
      <c r="I108" s="26" t="s">
        <v>171</v>
      </c>
      <c r="J108" s="27">
        <v>38908</v>
      </c>
      <c r="K108" s="26"/>
      <c r="L108" s="26"/>
      <c r="M108" s="26"/>
      <c r="N108" s="26"/>
      <c r="O108" s="26" t="s">
        <v>154</v>
      </c>
      <c r="P108" s="26" t="s">
        <v>155</v>
      </c>
      <c r="Q108" s="26"/>
      <c r="R108" s="26" t="s">
        <v>156</v>
      </c>
      <c r="S108" s="26"/>
      <c r="T108" s="26" t="s">
        <v>505</v>
      </c>
      <c r="U108" s="26"/>
      <c r="V108" s="26"/>
      <c r="W108" s="26"/>
      <c r="X108" s="26">
        <v>35000</v>
      </c>
      <c r="Y108" s="26" t="s">
        <v>158</v>
      </c>
      <c r="Z108" s="26" t="s">
        <v>158</v>
      </c>
      <c r="AA108" s="26" t="s">
        <v>159</v>
      </c>
      <c r="AB108" s="26">
        <v>14</v>
      </c>
      <c r="AC108" s="26" t="s">
        <v>160</v>
      </c>
      <c r="AD108" s="26">
        <v>3</v>
      </c>
    </row>
    <row r="109" spans="1:30" ht="30" x14ac:dyDescent="0.25">
      <c r="A109" s="26">
        <v>8</v>
      </c>
      <c r="B109" s="26" t="s">
        <v>149</v>
      </c>
      <c r="C109" s="26"/>
      <c r="D109" s="27">
        <v>41871</v>
      </c>
      <c r="E109" s="26" t="s">
        <v>506</v>
      </c>
      <c r="F109" s="26"/>
      <c r="G109" s="26" t="s">
        <v>507</v>
      </c>
      <c r="H109" s="26" t="s">
        <v>508</v>
      </c>
      <c r="I109" s="26" t="s">
        <v>153</v>
      </c>
      <c r="J109" s="27">
        <v>39676</v>
      </c>
      <c r="K109" s="26"/>
      <c r="L109" s="26"/>
      <c r="M109" s="26"/>
      <c r="N109" s="26"/>
      <c r="O109" s="26" t="s">
        <v>172</v>
      </c>
      <c r="P109" s="26" t="s">
        <v>199</v>
      </c>
      <c r="Q109" s="26"/>
      <c r="R109" s="26" t="s">
        <v>156</v>
      </c>
      <c r="S109" s="26"/>
      <c r="T109" s="26" t="s">
        <v>509</v>
      </c>
      <c r="U109" s="26"/>
      <c r="V109" s="26"/>
      <c r="W109" s="26"/>
      <c r="X109" s="26">
        <v>40000</v>
      </c>
      <c r="Y109" s="26" t="s">
        <v>158</v>
      </c>
      <c r="Z109" s="26" t="s">
        <v>158</v>
      </c>
      <c r="AA109" s="26" t="s">
        <v>201</v>
      </c>
      <c r="AB109" s="26">
        <v>12</v>
      </c>
      <c r="AC109" s="26" t="s">
        <v>160</v>
      </c>
      <c r="AD109" s="26">
        <v>0</v>
      </c>
    </row>
    <row r="110" spans="1:30" ht="30" x14ac:dyDescent="0.25">
      <c r="A110" s="26">
        <v>8</v>
      </c>
      <c r="B110" s="26" t="s">
        <v>149</v>
      </c>
      <c r="C110" s="26"/>
      <c r="D110" s="27">
        <v>41871</v>
      </c>
      <c r="E110" s="26" t="s">
        <v>510</v>
      </c>
      <c r="F110" s="26"/>
      <c r="G110" s="26" t="s">
        <v>507</v>
      </c>
      <c r="H110" s="26" t="s">
        <v>508</v>
      </c>
      <c r="I110" s="26" t="s">
        <v>153</v>
      </c>
      <c r="J110" s="27">
        <v>38878</v>
      </c>
      <c r="K110" s="26"/>
      <c r="L110" s="26"/>
      <c r="M110" s="26"/>
      <c r="N110" s="26"/>
      <c r="O110" s="26" t="s">
        <v>172</v>
      </c>
      <c r="P110" s="26" t="s">
        <v>199</v>
      </c>
      <c r="Q110" s="26"/>
      <c r="R110" s="26" t="s">
        <v>156</v>
      </c>
      <c r="S110" s="26"/>
      <c r="T110" s="26" t="s">
        <v>511</v>
      </c>
      <c r="U110" s="26"/>
      <c r="V110" s="26"/>
      <c r="W110" s="26"/>
      <c r="X110" s="26">
        <v>40000</v>
      </c>
      <c r="Y110" s="26" t="s">
        <v>164</v>
      </c>
      <c r="Z110" s="26" t="s">
        <v>158</v>
      </c>
      <c r="AA110" s="26" t="s">
        <v>201</v>
      </c>
      <c r="AB110" s="26">
        <v>14</v>
      </c>
      <c r="AC110" s="26" t="s">
        <v>160</v>
      </c>
      <c r="AD110" s="26">
        <v>0</v>
      </c>
    </row>
    <row r="111" spans="1:30" ht="30" x14ac:dyDescent="0.25">
      <c r="A111" s="26">
        <v>8</v>
      </c>
      <c r="B111" s="26" t="s">
        <v>149</v>
      </c>
      <c r="C111" s="26"/>
      <c r="D111" s="27">
        <v>41871</v>
      </c>
      <c r="E111" s="26" t="s">
        <v>512</v>
      </c>
      <c r="F111" s="26"/>
      <c r="G111" s="26" t="s">
        <v>229</v>
      </c>
      <c r="H111" s="26" t="s">
        <v>230</v>
      </c>
      <c r="I111" s="26" t="s">
        <v>171</v>
      </c>
      <c r="J111" s="27">
        <v>39299</v>
      </c>
      <c r="K111" s="26"/>
      <c r="L111" s="26"/>
      <c r="M111" s="26"/>
      <c r="N111" s="26"/>
      <c r="O111" s="26" t="s">
        <v>154</v>
      </c>
      <c r="P111" s="26" t="s">
        <v>155</v>
      </c>
      <c r="Q111" s="26"/>
      <c r="R111" s="26" t="s">
        <v>156</v>
      </c>
      <c r="S111" s="26"/>
      <c r="T111" s="26" t="s">
        <v>513</v>
      </c>
      <c r="U111" s="26"/>
      <c r="V111" s="26"/>
      <c r="W111" s="26"/>
      <c r="X111" s="26">
        <v>40000</v>
      </c>
      <c r="Y111" s="26" t="s">
        <v>158</v>
      </c>
      <c r="Z111" s="26" t="s">
        <v>158</v>
      </c>
      <c r="AA111" s="26" t="s">
        <v>159</v>
      </c>
      <c r="AB111" s="26">
        <v>13</v>
      </c>
      <c r="AC111" s="26" t="s">
        <v>160</v>
      </c>
      <c r="AD111" s="26">
        <v>0</v>
      </c>
    </row>
    <row r="112" spans="1:30" ht="30" x14ac:dyDescent="0.25">
      <c r="A112" s="26">
        <v>8</v>
      </c>
      <c r="B112" s="26" t="s">
        <v>149</v>
      </c>
      <c r="C112" s="26"/>
      <c r="D112" s="27">
        <v>42200</v>
      </c>
      <c r="E112" s="26" t="s">
        <v>514</v>
      </c>
      <c r="F112" s="26"/>
      <c r="G112" s="26" t="s">
        <v>468</v>
      </c>
      <c r="H112" s="26" t="s">
        <v>515</v>
      </c>
      <c r="I112" s="26" t="s">
        <v>171</v>
      </c>
      <c r="J112" s="27">
        <v>40141</v>
      </c>
      <c r="K112" s="26"/>
      <c r="L112" s="26"/>
      <c r="M112" s="26"/>
      <c r="N112" s="26"/>
      <c r="O112" s="26" t="s">
        <v>154</v>
      </c>
      <c r="P112" s="26" t="s">
        <v>155</v>
      </c>
      <c r="Q112" s="26"/>
      <c r="R112" s="26" t="s">
        <v>156</v>
      </c>
      <c r="S112" s="26"/>
      <c r="T112" s="26" t="s">
        <v>516</v>
      </c>
      <c r="U112" s="26"/>
      <c r="V112" s="26"/>
      <c r="W112" s="26"/>
      <c r="X112" s="26">
        <v>40000</v>
      </c>
      <c r="Y112" s="26" t="s">
        <v>158</v>
      </c>
      <c r="Z112" s="26" t="s">
        <v>158</v>
      </c>
      <c r="AA112" s="26" t="s">
        <v>159</v>
      </c>
      <c r="AB112" s="26">
        <v>11</v>
      </c>
      <c r="AC112" s="26" t="s">
        <v>160</v>
      </c>
      <c r="AD112" s="26">
        <v>0</v>
      </c>
    </row>
    <row r="113" spans="1:30" ht="30" x14ac:dyDescent="0.25">
      <c r="A113" s="26">
        <v>8</v>
      </c>
      <c r="B113" s="26" t="s">
        <v>149</v>
      </c>
      <c r="C113" s="26"/>
      <c r="D113" s="27">
        <v>43662</v>
      </c>
      <c r="E113" s="26" t="s">
        <v>517</v>
      </c>
      <c r="F113" s="26" t="s">
        <v>304</v>
      </c>
      <c r="G113" s="26" t="s">
        <v>426</v>
      </c>
      <c r="H113" s="26" t="s">
        <v>518</v>
      </c>
      <c r="I113" s="26" t="s">
        <v>171</v>
      </c>
      <c r="J113" s="27">
        <v>39261</v>
      </c>
      <c r="K113" s="26"/>
      <c r="L113" s="26"/>
      <c r="M113" s="26"/>
      <c r="N113" s="26"/>
      <c r="O113" s="26" t="s">
        <v>154</v>
      </c>
      <c r="P113" s="26"/>
      <c r="Q113" s="26"/>
      <c r="R113" s="26" t="s">
        <v>156</v>
      </c>
      <c r="S113" s="26"/>
      <c r="T113" s="26" t="s">
        <v>519</v>
      </c>
      <c r="U113" s="26"/>
      <c r="V113" s="26"/>
      <c r="W113" s="26"/>
      <c r="X113" s="26">
        <v>0</v>
      </c>
      <c r="Y113" s="26" t="s">
        <v>158</v>
      </c>
      <c r="Z113" s="26" t="s">
        <v>158</v>
      </c>
      <c r="AA113" s="26"/>
      <c r="AB113" s="26">
        <v>13</v>
      </c>
      <c r="AC113" s="26" t="s">
        <v>160</v>
      </c>
      <c r="AD113" s="26">
        <v>4</v>
      </c>
    </row>
    <row r="114" spans="1:30" ht="30" x14ac:dyDescent="0.25">
      <c r="A114" s="26">
        <v>9</v>
      </c>
      <c r="B114" s="26" t="s">
        <v>149</v>
      </c>
      <c r="C114" s="26"/>
      <c r="D114" s="27">
        <v>41871</v>
      </c>
      <c r="E114" s="26" t="s">
        <v>520</v>
      </c>
      <c r="F114" s="26"/>
      <c r="G114" s="26" t="s">
        <v>521</v>
      </c>
      <c r="H114" s="26" t="s">
        <v>522</v>
      </c>
      <c r="I114" s="26" t="s">
        <v>153</v>
      </c>
      <c r="J114" s="27">
        <v>38470</v>
      </c>
      <c r="K114" s="26"/>
      <c r="L114" s="26"/>
      <c r="M114" s="26"/>
      <c r="N114" s="26"/>
      <c r="O114" s="26" t="s">
        <v>172</v>
      </c>
      <c r="P114" s="26" t="s">
        <v>199</v>
      </c>
      <c r="Q114" s="26"/>
      <c r="R114" s="26" t="s">
        <v>156</v>
      </c>
      <c r="S114" s="26"/>
      <c r="T114" s="26" t="s">
        <v>523</v>
      </c>
      <c r="U114" s="26"/>
      <c r="V114" s="26"/>
      <c r="W114" s="26"/>
      <c r="X114" s="26">
        <v>40000</v>
      </c>
      <c r="Y114" s="26" t="s">
        <v>158</v>
      </c>
      <c r="Z114" s="26" t="s">
        <v>158</v>
      </c>
      <c r="AA114" s="26" t="s">
        <v>201</v>
      </c>
      <c r="AB114" s="26">
        <v>15</v>
      </c>
      <c r="AC114" s="26" t="s">
        <v>160</v>
      </c>
      <c r="AD114" s="26">
        <v>0</v>
      </c>
    </row>
    <row r="115" spans="1:30" ht="30" x14ac:dyDescent="0.25">
      <c r="A115" s="26">
        <v>9</v>
      </c>
      <c r="B115" s="26" t="s">
        <v>149</v>
      </c>
      <c r="C115" s="26"/>
      <c r="D115" s="27">
        <v>43703</v>
      </c>
      <c r="E115" s="26" t="s">
        <v>524</v>
      </c>
      <c r="F115" s="26"/>
      <c r="G115" s="26" t="s">
        <v>525</v>
      </c>
      <c r="H115" s="26" t="s">
        <v>526</v>
      </c>
      <c r="I115" s="26" t="s">
        <v>171</v>
      </c>
      <c r="J115" s="27">
        <v>39330</v>
      </c>
      <c r="K115" s="26"/>
      <c r="L115" s="26"/>
      <c r="M115" s="26"/>
      <c r="N115" s="26"/>
      <c r="O115" s="26" t="s">
        <v>172</v>
      </c>
      <c r="P115" s="26" t="s">
        <v>199</v>
      </c>
      <c r="Q115" s="26"/>
      <c r="R115" s="26" t="s">
        <v>156</v>
      </c>
      <c r="S115" s="26"/>
      <c r="T115" s="26" t="s">
        <v>396</v>
      </c>
      <c r="U115" s="26"/>
      <c r="V115" s="26"/>
      <c r="W115" s="26"/>
      <c r="X115" s="26">
        <v>40000</v>
      </c>
      <c r="Y115" s="26" t="s">
        <v>158</v>
      </c>
      <c r="Z115" s="26" t="s">
        <v>158</v>
      </c>
      <c r="AA115" s="26" t="s">
        <v>201</v>
      </c>
      <c r="AB115" s="26">
        <v>13</v>
      </c>
      <c r="AC115" s="26" t="s">
        <v>160</v>
      </c>
      <c r="AD115" s="26">
        <v>0</v>
      </c>
    </row>
    <row r="116" spans="1:30" ht="30" x14ac:dyDescent="0.25">
      <c r="A116" s="26">
        <v>9</v>
      </c>
      <c r="B116" s="26" t="s">
        <v>149</v>
      </c>
      <c r="C116" s="26"/>
      <c r="D116" s="27">
        <v>43297</v>
      </c>
      <c r="E116" s="26" t="s">
        <v>527</v>
      </c>
      <c r="F116" s="26"/>
      <c r="G116" s="26" t="s">
        <v>528</v>
      </c>
      <c r="H116" s="26" t="s">
        <v>529</v>
      </c>
      <c r="I116" s="26" t="s">
        <v>153</v>
      </c>
      <c r="J116" s="27">
        <v>38966</v>
      </c>
      <c r="K116" s="26"/>
      <c r="L116" s="26"/>
      <c r="M116" s="26"/>
      <c r="N116" s="26"/>
      <c r="O116" s="26" t="s">
        <v>172</v>
      </c>
      <c r="P116" s="26" t="s">
        <v>155</v>
      </c>
      <c r="Q116" s="26"/>
      <c r="R116" s="26" t="s">
        <v>156</v>
      </c>
      <c r="S116" s="26"/>
      <c r="T116" s="26" t="s">
        <v>530</v>
      </c>
      <c r="U116" s="26"/>
      <c r="V116" s="26"/>
      <c r="W116" s="26"/>
      <c r="X116" s="26">
        <v>40000</v>
      </c>
      <c r="Y116" s="26" t="s">
        <v>158</v>
      </c>
      <c r="Z116" s="26" t="s">
        <v>158</v>
      </c>
      <c r="AA116" s="26" t="s">
        <v>159</v>
      </c>
      <c r="AB116" s="26">
        <v>14</v>
      </c>
      <c r="AC116" s="26" t="s">
        <v>160</v>
      </c>
      <c r="AD116" s="26">
        <v>4</v>
      </c>
    </row>
    <row r="117" spans="1:30" ht="30" x14ac:dyDescent="0.25">
      <c r="A117" s="26">
        <v>9</v>
      </c>
      <c r="B117" s="26" t="s">
        <v>149</v>
      </c>
      <c r="C117" s="26"/>
      <c r="D117" s="27">
        <v>42924</v>
      </c>
      <c r="E117" s="26" t="s">
        <v>531</v>
      </c>
      <c r="F117" s="26"/>
      <c r="G117" s="26" t="s">
        <v>387</v>
      </c>
      <c r="H117" s="26" t="s">
        <v>532</v>
      </c>
      <c r="I117" s="26" t="s">
        <v>171</v>
      </c>
      <c r="J117" s="27">
        <v>39243</v>
      </c>
      <c r="K117" s="26"/>
      <c r="L117" s="26"/>
      <c r="M117" s="26"/>
      <c r="N117" s="26"/>
      <c r="O117" s="26" t="s">
        <v>154</v>
      </c>
      <c r="P117" s="26" t="s">
        <v>155</v>
      </c>
      <c r="Q117" s="26"/>
      <c r="R117" s="26" t="s">
        <v>156</v>
      </c>
      <c r="S117" s="26"/>
      <c r="T117" s="26" t="s">
        <v>533</v>
      </c>
      <c r="U117" s="26"/>
      <c r="V117" s="26"/>
      <c r="W117" s="26"/>
      <c r="X117" s="26">
        <v>40000</v>
      </c>
      <c r="Y117" s="26" t="s">
        <v>158</v>
      </c>
      <c r="Z117" s="26" t="s">
        <v>164</v>
      </c>
      <c r="AA117" s="26" t="s">
        <v>159</v>
      </c>
      <c r="AB117" s="26">
        <v>13</v>
      </c>
      <c r="AC117" s="26" t="s">
        <v>160</v>
      </c>
      <c r="AD117" s="26">
        <v>4</v>
      </c>
    </row>
    <row r="118" spans="1:30" ht="30" x14ac:dyDescent="0.25">
      <c r="A118" s="26">
        <v>9</v>
      </c>
      <c r="B118" s="26" t="s">
        <v>149</v>
      </c>
      <c r="C118" s="26"/>
      <c r="D118" s="27">
        <v>43668</v>
      </c>
      <c r="E118" s="26" t="s">
        <v>534</v>
      </c>
      <c r="F118" s="26"/>
      <c r="G118" s="26" t="s">
        <v>426</v>
      </c>
      <c r="H118" s="26" t="s">
        <v>253</v>
      </c>
      <c r="I118" s="26" t="s">
        <v>153</v>
      </c>
      <c r="J118" s="27">
        <v>38892</v>
      </c>
      <c r="K118" s="26"/>
      <c r="L118" s="26"/>
      <c r="M118" s="26"/>
      <c r="N118" s="26"/>
      <c r="O118" s="26" t="s">
        <v>172</v>
      </c>
      <c r="P118" s="26" t="s">
        <v>155</v>
      </c>
      <c r="Q118" s="26"/>
      <c r="R118" s="26" t="s">
        <v>156</v>
      </c>
      <c r="S118" s="26"/>
      <c r="T118" s="26" t="s">
        <v>535</v>
      </c>
      <c r="U118" s="26"/>
      <c r="V118" s="26"/>
      <c r="W118" s="26"/>
      <c r="X118" s="26">
        <v>40000</v>
      </c>
      <c r="Y118" s="26" t="s">
        <v>158</v>
      </c>
      <c r="Z118" s="26" t="s">
        <v>158</v>
      </c>
      <c r="AA118" s="26" t="s">
        <v>159</v>
      </c>
      <c r="AB118" s="26">
        <v>14</v>
      </c>
      <c r="AC118" s="26" t="s">
        <v>160</v>
      </c>
      <c r="AD118" s="26">
        <v>2</v>
      </c>
    </row>
    <row r="119" spans="1:30" ht="30" x14ac:dyDescent="0.25">
      <c r="A119" s="26">
        <v>9</v>
      </c>
      <c r="B119" s="26" t="s">
        <v>149</v>
      </c>
      <c r="C119" s="26"/>
      <c r="D119" s="27">
        <v>41871</v>
      </c>
      <c r="E119" s="26" t="s">
        <v>308</v>
      </c>
      <c r="F119" s="26"/>
      <c r="G119" s="26" t="s">
        <v>536</v>
      </c>
      <c r="H119" s="26" t="s">
        <v>537</v>
      </c>
      <c r="I119" s="26" t="s">
        <v>153</v>
      </c>
      <c r="J119" s="27">
        <v>38604</v>
      </c>
      <c r="K119" s="26"/>
      <c r="L119" s="26"/>
      <c r="M119" s="26"/>
      <c r="N119" s="26"/>
      <c r="O119" s="26" t="s">
        <v>154</v>
      </c>
      <c r="P119" s="26" t="s">
        <v>199</v>
      </c>
      <c r="Q119" s="26"/>
      <c r="R119" s="26" t="s">
        <v>156</v>
      </c>
      <c r="S119" s="26"/>
      <c r="T119" s="26" t="s">
        <v>538</v>
      </c>
      <c r="U119" s="26"/>
      <c r="V119" s="26"/>
      <c r="W119" s="26"/>
      <c r="X119" s="26">
        <v>40000</v>
      </c>
      <c r="Y119" s="26" t="s">
        <v>158</v>
      </c>
      <c r="Z119" s="26" t="s">
        <v>158</v>
      </c>
      <c r="AA119" s="26" t="s">
        <v>201</v>
      </c>
      <c r="AB119" s="26">
        <v>15</v>
      </c>
      <c r="AC119" s="26" t="s">
        <v>160</v>
      </c>
      <c r="AD119" s="26">
        <v>0</v>
      </c>
    </row>
    <row r="120" spans="1:30" ht="30" x14ac:dyDescent="0.25">
      <c r="A120" s="26">
        <v>9</v>
      </c>
      <c r="B120" s="26" t="s">
        <v>149</v>
      </c>
      <c r="C120" s="26"/>
      <c r="D120" s="27">
        <v>42917</v>
      </c>
      <c r="E120" s="26" t="s">
        <v>312</v>
      </c>
      <c r="F120" s="26"/>
      <c r="G120" s="26" t="s">
        <v>492</v>
      </c>
      <c r="H120" s="26" t="s">
        <v>539</v>
      </c>
      <c r="I120" s="26" t="s">
        <v>153</v>
      </c>
      <c r="J120" s="27">
        <v>39081</v>
      </c>
      <c r="K120" s="26"/>
      <c r="L120" s="26"/>
      <c r="M120" s="26"/>
      <c r="N120" s="26"/>
      <c r="O120" s="26" t="s">
        <v>154</v>
      </c>
      <c r="P120" s="26" t="s">
        <v>155</v>
      </c>
      <c r="Q120" s="26"/>
      <c r="R120" s="26" t="s">
        <v>156</v>
      </c>
      <c r="S120" s="26"/>
      <c r="T120" s="26" t="s">
        <v>540</v>
      </c>
      <c r="U120" s="26"/>
      <c r="V120" s="26"/>
      <c r="W120" s="26"/>
      <c r="X120" s="26">
        <v>40000</v>
      </c>
      <c r="Y120" s="26" t="s">
        <v>158</v>
      </c>
      <c r="Z120" s="26" t="s">
        <v>158</v>
      </c>
      <c r="AA120" s="26" t="s">
        <v>159</v>
      </c>
      <c r="AB120" s="26">
        <v>14</v>
      </c>
      <c r="AC120" s="26" t="s">
        <v>160</v>
      </c>
      <c r="AD120" s="26">
        <v>3</v>
      </c>
    </row>
    <row r="121" spans="1:30" ht="30" x14ac:dyDescent="0.25">
      <c r="A121" s="26">
        <v>9</v>
      </c>
      <c r="B121" s="26" t="s">
        <v>149</v>
      </c>
      <c r="C121" s="26"/>
      <c r="D121" s="27">
        <v>42922</v>
      </c>
      <c r="E121" s="26" t="s">
        <v>541</v>
      </c>
      <c r="F121" s="26"/>
      <c r="G121" s="26" t="s">
        <v>542</v>
      </c>
      <c r="H121" s="26" t="s">
        <v>543</v>
      </c>
      <c r="I121" s="26" t="s">
        <v>171</v>
      </c>
      <c r="J121" s="27">
        <v>38940</v>
      </c>
      <c r="K121" s="26"/>
      <c r="L121" s="26"/>
      <c r="M121" s="26"/>
      <c r="N121" s="26"/>
      <c r="O121" s="26" t="s">
        <v>172</v>
      </c>
      <c r="P121" s="26" t="s">
        <v>155</v>
      </c>
      <c r="Q121" s="26"/>
      <c r="R121" s="26" t="s">
        <v>156</v>
      </c>
      <c r="S121" s="26"/>
      <c r="T121" s="26" t="s">
        <v>544</v>
      </c>
      <c r="U121" s="26"/>
      <c r="V121" s="26"/>
      <c r="W121" s="26"/>
      <c r="X121" s="26">
        <v>40000</v>
      </c>
      <c r="Y121" s="26" t="s">
        <v>158</v>
      </c>
      <c r="Z121" s="26" t="s">
        <v>158</v>
      </c>
      <c r="AA121" s="26" t="s">
        <v>159</v>
      </c>
      <c r="AB121" s="26">
        <v>14</v>
      </c>
      <c r="AC121" s="26" t="s">
        <v>160</v>
      </c>
      <c r="AD121" s="26">
        <v>3</v>
      </c>
    </row>
    <row r="122" spans="1:30" ht="30" x14ac:dyDescent="0.25">
      <c r="A122" s="26">
        <v>9</v>
      </c>
      <c r="B122" s="26" t="s">
        <v>149</v>
      </c>
      <c r="C122" s="26"/>
      <c r="D122" s="27">
        <v>41871</v>
      </c>
      <c r="E122" s="26" t="s">
        <v>545</v>
      </c>
      <c r="F122" s="26"/>
      <c r="G122" s="26" t="s">
        <v>488</v>
      </c>
      <c r="H122" s="26" t="s">
        <v>489</v>
      </c>
      <c r="I122" s="26" t="s">
        <v>153</v>
      </c>
      <c r="J122" s="27">
        <v>38966</v>
      </c>
      <c r="K122" s="26"/>
      <c r="L122" s="26"/>
      <c r="M122" s="26"/>
      <c r="N122" s="26"/>
      <c r="O122" s="26" t="s">
        <v>154</v>
      </c>
      <c r="P122" s="26" t="s">
        <v>199</v>
      </c>
      <c r="Q122" s="26"/>
      <c r="R122" s="26" t="s">
        <v>156</v>
      </c>
      <c r="S122" s="26"/>
      <c r="T122" s="26" t="s">
        <v>546</v>
      </c>
      <c r="U122" s="26"/>
      <c r="V122" s="26"/>
      <c r="W122" s="26"/>
      <c r="X122" s="26">
        <v>40000</v>
      </c>
      <c r="Y122" s="26" t="s">
        <v>158</v>
      </c>
      <c r="Z122" s="26" t="s">
        <v>158</v>
      </c>
      <c r="AA122" s="26" t="s">
        <v>201</v>
      </c>
      <c r="AB122" s="26">
        <v>14</v>
      </c>
      <c r="AC122" s="26" t="s">
        <v>160</v>
      </c>
      <c r="AD122" s="26">
        <v>0</v>
      </c>
    </row>
    <row r="123" spans="1:30" ht="30" x14ac:dyDescent="0.25">
      <c r="A123" s="26">
        <v>9</v>
      </c>
      <c r="B123" s="26" t="s">
        <v>149</v>
      </c>
      <c r="C123" s="26"/>
      <c r="D123" s="27">
        <v>41871</v>
      </c>
      <c r="E123" s="26" t="s">
        <v>547</v>
      </c>
      <c r="F123" s="26"/>
      <c r="G123" s="26" t="s">
        <v>548</v>
      </c>
      <c r="H123" s="26" t="s">
        <v>549</v>
      </c>
      <c r="I123" s="26" t="s">
        <v>171</v>
      </c>
      <c r="J123" s="27">
        <v>38148</v>
      </c>
      <c r="K123" s="26"/>
      <c r="L123" s="26"/>
      <c r="M123" s="26"/>
      <c r="N123" s="26"/>
      <c r="O123" s="26" t="s">
        <v>154</v>
      </c>
      <c r="P123" s="26" t="s">
        <v>155</v>
      </c>
      <c r="Q123" s="26"/>
      <c r="R123" s="26" t="s">
        <v>156</v>
      </c>
      <c r="S123" s="26"/>
      <c r="T123" s="26" t="s">
        <v>550</v>
      </c>
      <c r="U123" s="26"/>
      <c r="V123" s="26"/>
      <c r="W123" s="26"/>
      <c r="X123" s="26">
        <v>40000</v>
      </c>
      <c r="Y123" s="26" t="s">
        <v>158</v>
      </c>
      <c r="Z123" s="26" t="s">
        <v>158</v>
      </c>
      <c r="AA123" s="26" t="s">
        <v>159</v>
      </c>
      <c r="AB123" s="26">
        <v>16</v>
      </c>
      <c r="AC123" s="26" t="s">
        <v>160</v>
      </c>
      <c r="AD123" s="26">
        <v>0</v>
      </c>
    </row>
    <row r="124" spans="1:30" ht="30" x14ac:dyDescent="0.25">
      <c r="A124" s="26">
        <v>9</v>
      </c>
      <c r="B124" s="26" t="s">
        <v>149</v>
      </c>
      <c r="C124" s="26"/>
      <c r="D124" s="27">
        <v>42200</v>
      </c>
      <c r="E124" s="26" t="s">
        <v>328</v>
      </c>
      <c r="F124" s="26"/>
      <c r="G124" s="26" t="s">
        <v>551</v>
      </c>
      <c r="H124" s="26" t="s">
        <v>552</v>
      </c>
      <c r="I124" s="26" t="s">
        <v>171</v>
      </c>
      <c r="J124" s="27">
        <v>38922</v>
      </c>
      <c r="K124" s="26"/>
      <c r="L124" s="26"/>
      <c r="M124" s="26"/>
      <c r="N124" s="26"/>
      <c r="O124" s="26" t="s">
        <v>154</v>
      </c>
      <c r="P124" s="26" t="s">
        <v>155</v>
      </c>
      <c r="Q124" s="26"/>
      <c r="R124" s="26" t="s">
        <v>156</v>
      </c>
      <c r="S124" s="26"/>
      <c r="T124" s="26" t="s">
        <v>553</v>
      </c>
      <c r="U124" s="26"/>
      <c r="V124" s="26"/>
      <c r="W124" s="26"/>
      <c r="X124" s="26">
        <v>45000</v>
      </c>
      <c r="Y124" s="26" t="s">
        <v>158</v>
      </c>
      <c r="Z124" s="26" t="s">
        <v>158</v>
      </c>
      <c r="AA124" s="26" t="s">
        <v>159</v>
      </c>
      <c r="AB124" s="26">
        <v>14</v>
      </c>
      <c r="AC124" s="26" t="s">
        <v>160</v>
      </c>
      <c r="AD124" s="26">
        <v>0</v>
      </c>
    </row>
    <row r="125" spans="1:30" ht="30" x14ac:dyDescent="0.25">
      <c r="A125" s="26">
        <v>9</v>
      </c>
      <c r="B125" s="26" t="s">
        <v>149</v>
      </c>
      <c r="C125" s="26"/>
      <c r="D125" s="27">
        <v>43302</v>
      </c>
      <c r="E125" s="26" t="s">
        <v>554</v>
      </c>
      <c r="F125" s="26" t="s">
        <v>304</v>
      </c>
      <c r="G125" s="26" t="s">
        <v>555</v>
      </c>
      <c r="H125" s="26" t="s">
        <v>504</v>
      </c>
      <c r="I125" s="26" t="s">
        <v>171</v>
      </c>
      <c r="J125" s="27">
        <v>38056</v>
      </c>
      <c r="K125" s="26"/>
      <c r="L125" s="26"/>
      <c r="M125" s="26"/>
      <c r="N125" s="26"/>
      <c r="O125" s="26" t="s">
        <v>154</v>
      </c>
      <c r="P125" s="26" t="s">
        <v>155</v>
      </c>
      <c r="Q125" s="26"/>
      <c r="R125" s="26" t="s">
        <v>156</v>
      </c>
      <c r="S125" s="26"/>
      <c r="T125" s="26" t="s">
        <v>556</v>
      </c>
      <c r="U125" s="26"/>
      <c r="V125" s="26"/>
      <c r="W125" s="26"/>
      <c r="X125" s="26">
        <v>40000</v>
      </c>
      <c r="Y125" s="26" t="s">
        <v>158</v>
      </c>
      <c r="Z125" s="26" t="s">
        <v>158</v>
      </c>
      <c r="AA125" s="26" t="s">
        <v>159</v>
      </c>
      <c r="AB125" s="26">
        <v>16</v>
      </c>
      <c r="AC125" s="26" t="s">
        <v>160</v>
      </c>
      <c r="AD125" s="26">
        <v>3</v>
      </c>
    </row>
    <row r="126" spans="1:30" ht="30" x14ac:dyDescent="0.25">
      <c r="A126" s="26">
        <v>9</v>
      </c>
      <c r="B126" s="26" t="s">
        <v>149</v>
      </c>
      <c r="C126" s="26"/>
      <c r="D126" s="27">
        <v>41871</v>
      </c>
      <c r="E126" s="26" t="s">
        <v>557</v>
      </c>
      <c r="F126" s="26"/>
      <c r="G126" s="26" t="s">
        <v>252</v>
      </c>
      <c r="H126" s="26" t="s">
        <v>324</v>
      </c>
      <c r="I126" s="26" t="s">
        <v>171</v>
      </c>
      <c r="J126" s="27">
        <v>39212</v>
      </c>
      <c r="K126" s="26"/>
      <c r="L126" s="26"/>
      <c r="M126" s="26"/>
      <c r="N126" s="26"/>
      <c r="O126" s="26" t="s">
        <v>172</v>
      </c>
      <c r="P126" s="26" t="s">
        <v>199</v>
      </c>
      <c r="Q126" s="26"/>
      <c r="R126" s="26" t="s">
        <v>156</v>
      </c>
      <c r="S126" s="26"/>
      <c r="T126" s="26" t="s">
        <v>558</v>
      </c>
      <c r="U126" s="26"/>
      <c r="V126" s="26"/>
      <c r="W126" s="26"/>
      <c r="X126" s="26">
        <v>40000</v>
      </c>
      <c r="Y126" s="26" t="s">
        <v>158</v>
      </c>
      <c r="Z126" s="26" t="s">
        <v>158</v>
      </c>
      <c r="AA126" s="26" t="s">
        <v>201</v>
      </c>
      <c r="AB126" s="26">
        <v>13</v>
      </c>
      <c r="AC126" s="26" t="s">
        <v>160</v>
      </c>
      <c r="AD126" s="26">
        <v>0</v>
      </c>
    </row>
    <row r="127" spans="1:30" ht="30" x14ac:dyDescent="0.25">
      <c r="A127" s="26">
        <v>9</v>
      </c>
      <c r="B127" s="26" t="s">
        <v>149</v>
      </c>
      <c r="C127" s="26"/>
      <c r="D127" s="27">
        <v>42198</v>
      </c>
      <c r="E127" s="26" t="s">
        <v>559</v>
      </c>
      <c r="F127" s="26"/>
      <c r="G127" s="26" t="s">
        <v>331</v>
      </c>
      <c r="H127" s="26" t="s">
        <v>242</v>
      </c>
      <c r="I127" s="26" t="s">
        <v>171</v>
      </c>
      <c r="J127" s="27">
        <v>39220</v>
      </c>
      <c r="K127" s="26"/>
      <c r="L127" s="26"/>
      <c r="M127" s="26"/>
      <c r="N127" s="26"/>
      <c r="O127" s="26" t="s">
        <v>154</v>
      </c>
      <c r="P127" s="26" t="s">
        <v>155</v>
      </c>
      <c r="Q127" s="26"/>
      <c r="R127" s="26" t="s">
        <v>156</v>
      </c>
      <c r="S127" s="26"/>
      <c r="T127" s="26" t="s">
        <v>560</v>
      </c>
      <c r="U127" s="26"/>
      <c r="V127" s="26"/>
      <c r="W127" s="26"/>
      <c r="X127" s="26">
        <v>45000</v>
      </c>
      <c r="Y127" s="26" t="s">
        <v>158</v>
      </c>
      <c r="Z127" s="26" t="s">
        <v>158</v>
      </c>
      <c r="AA127" s="26" t="s">
        <v>159</v>
      </c>
      <c r="AB127" s="26">
        <v>13</v>
      </c>
      <c r="AC127" s="26" t="s">
        <v>160</v>
      </c>
      <c r="AD127" s="26">
        <v>0</v>
      </c>
    </row>
    <row r="128" spans="1:30" ht="30" x14ac:dyDescent="0.25">
      <c r="A128" s="26">
        <v>9</v>
      </c>
      <c r="B128" s="26" t="s">
        <v>149</v>
      </c>
      <c r="C128" s="26"/>
      <c r="D128" s="27">
        <v>41871</v>
      </c>
      <c r="E128" s="26" t="s">
        <v>561</v>
      </c>
      <c r="F128" s="26"/>
      <c r="G128" s="26" t="s">
        <v>562</v>
      </c>
      <c r="H128" s="26" t="s">
        <v>563</v>
      </c>
      <c r="I128" s="26" t="s">
        <v>171</v>
      </c>
      <c r="J128" s="27">
        <v>38732</v>
      </c>
      <c r="K128" s="26"/>
      <c r="L128" s="26"/>
      <c r="M128" s="26"/>
      <c r="N128" s="26"/>
      <c r="O128" s="26" t="s">
        <v>154</v>
      </c>
      <c r="P128" s="26" t="s">
        <v>155</v>
      </c>
      <c r="Q128" s="26"/>
      <c r="R128" s="26" t="s">
        <v>156</v>
      </c>
      <c r="S128" s="26"/>
      <c r="T128" s="26" t="s">
        <v>564</v>
      </c>
      <c r="U128" s="26"/>
      <c r="V128" s="26"/>
      <c r="W128" s="26"/>
      <c r="X128" s="26">
        <v>40000</v>
      </c>
      <c r="Y128" s="26" t="s">
        <v>158</v>
      </c>
      <c r="Z128" s="26" t="s">
        <v>158</v>
      </c>
      <c r="AA128" s="26" t="s">
        <v>159</v>
      </c>
      <c r="AB128" s="26">
        <v>14</v>
      </c>
      <c r="AC128" s="26" t="s">
        <v>160</v>
      </c>
      <c r="AD128" s="26">
        <v>0</v>
      </c>
    </row>
    <row r="129" spans="1:30" ht="30" x14ac:dyDescent="0.25">
      <c r="A129" s="26">
        <v>9</v>
      </c>
      <c r="B129" s="26" t="s">
        <v>149</v>
      </c>
      <c r="C129" s="26"/>
      <c r="D129" s="27">
        <v>43677</v>
      </c>
      <c r="E129" s="26" t="s">
        <v>565</v>
      </c>
      <c r="F129" s="26"/>
      <c r="G129" s="26" t="s">
        <v>566</v>
      </c>
      <c r="H129" s="26" t="s">
        <v>567</v>
      </c>
      <c r="I129" s="26" t="s">
        <v>153</v>
      </c>
      <c r="J129" s="27">
        <v>39452</v>
      </c>
      <c r="K129" s="26"/>
      <c r="L129" s="26"/>
      <c r="M129" s="26"/>
      <c r="N129" s="26"/>
      <c r="O129" s="26" t="s">
        <v>172</v>
      </c>
      <c r="P129" s="26" t="s">
        <v>199</v>
      </c>
      <c r="Q129" s="26"/>
      <c r="R129" s="26" t="s">
        <v>156</v>
      </c>
      <c r="S129" s="26"/>
      <c r="T129" s="26" t="s">
        <v>568</v>
      </c>
      <c r="U129" s="26"/>
      <c r="V129" s="26"/>
      <c r="W129" s="26"/>
      <c r="X129" s="26">
        <v>40000</v>
      </c>
      <c r="Y129" s="26" t="s">
        <v>158</v>
      </c>
      <c r="Z129" s="26" t="s">
        <v>158</v>
      </c>
      <c r="AA129" s="26" t="s">
        <v>201</v>
      </c>
      <c r="AB129" s="26">
        <v>12</v>
      </c>
      <c r="AC129" s="26" t="s">
        <v>160</v>
      </c>
      <c r="AD129" s="26">
        <v>0</v>
      </c>
    </row>
    <row r="130" spans="1:30" ht="30" x14ac:dyDescent="0.25">
      <c r="A130" s="26">
        <v>9</v>
      </c>
      <c r="B130" s="26" t="s">
        <v>149</v>
      </c>
      <c r="C130" s="26"/>
      <c r="D130" s="27">
        <v>42565</v>
      </c>
      <c r="E130" s="26" t="s">
        <v>569</v>
      </c>
      <c r="F130" s="26"/>
      <c r="G130" s="26" t="s">
        <v>570</v>
      </c>
      <c r="H130" s="26" t="s">
        <v>324</v>
      </c>
      <c r="I130" s="26" t="s">
        <v>153</v>
      </c>
      <c r="J130" s="27">
        <v>39216</v>
      </c>
      <c r="K130" s="26"/>
      <c r="L130" s="26"/>
      <c r="M130" s="26"/>
      <c r="N130" s="26"/>
      <c r="O130" s="26" t="s">
        <v>172</v>
      </c>
      <c r="P130" s="26" t="s">
        <v>199</v>
      </c>
      <c r="Q130" s="26"/>
      <c r="R130" s="26" t="s">
        <v>156</v>
      </c>
      <c r="S130" s="26"/>
      <c r="T130" s="26" t="s">
        <v>571</v>
      </c>
      <c r="U130" s="26"/>
      <c r="V130" s="26"/>
      <c r="W130" s="26"/>
      <c r="X130" s="26">
        <v>44000</v>
      </c>
      <c r="Y130" s="26" t="s">
        <v>158</v>
      </c>
      <c r="Z130" s="26" t="s">
        <v>158</v>
      </c>
      <c r="AA130" s="26" t="s">
        <v>201</v>
      </c>
      <c r="AB130" s="26">
        <v>13</v>
      </c>
      <c r="AC130" s="26" t="s">
        <v>160</v>
      </c>
      <c r="AD130" s="26">
        <v>3</v>
      </c>
    </row>
    <row r="131" spans="1:30" ht="30" x14ac:dyDescent="0.25">
      <c r="A131" s="26">
        <v>9</v>
      </c>
      <c r="B131" s="26" t="s">
        <v>149</v>
      </c>
      <c r="C131" s="26"/>
      <c r="D131" s="27">
        <v>41871</v>
      </c>
      <c r="E131" s="26" t="s">
        <v>572</v>
      </c>
      <c r="F131" s="26"/>
      <c r="G131" s="26" t="s">
        <v>573</v>
      </c>
      <c r="H131" s="26" t="s">
        <v>574</v>
      </c>
      <c r="I131" s="26" t="s">
        <v>171</v>
      </c>
      <c r="J131" s="27">
        <v>38327</v>
      </c>
      <c r="K131" s="26"/>
      <c r="L131" s="26"/>
      <c r="M131" s="26"/>
      <c r="N131" s="26"/>
      <c r="O131" s="26" t="s">
        <v>154</v>
      </c>
      <c r="P131" s="26" t="s">
        <v>155</v>
      </c>
      <c r="Q131" s="26"/>
      <c r="R131" s="26" t="s">
        <v>156</v>
      </c>
      <c r="S131" s="26"/>
      <c r="T131" s="26" t="s">
        <v>575</v>
      </c>
      <c r="U131" s="26"/>
      <c r="V131" s="26"/>
      <c r="W131" s="26"/>
      <c r="X131" s="26">
        <v>40000</v>
      </c>
      <c r="Y131" s="26" t="s">
        <v>158</v>
      </c>
      <c r="Z131" s="26" t="s">
        <v>158</v>
      </c>
      <c r="AA131" s="26" t="s">
        <v>159</v>
      </c>
      <c r="AB131" s="26">
        <v>16</v>
      </c>
      <c r="AC131" s="26" t="s">
        <v>160</v>
      </c>
      <c r="AD131" s="26">
        <v>0</v>
      </c>
    </row>
    <row r="132" spans="1:30" ht="30" x14ac:dyDescent="0.25">
      <c r="A132" s="26">
        <v>9</v>
      </c>
      <c r="B132" s="26" t="s">
        <v>149</v>
      </c>
      <c r="C132" s="26"/>
      <c r="D132" s="27">
        <v>42922</v>
      </c>
      <c r="E132" s="26" t="s">
        <v>576</v>
      </c>
      <c r="F132" s="26"/>
      <c r="G132" s="26" t="s">
        <v>577</v>
      </c>
      <c r="H132" s="26" t="s">
        <v>328</v>
      </c>
      <c r="I132" s="26" t="s">
        <v>153</v>
      </c>
      <c r="J132" s="27">
        <v>38888</v>
      </c>
      <c r="K132" s="26"/>
      <c r="L132" s="26"/>
      <c r="M132" s="26"/>
      <c r="N132" s="26"/>
      <c r="O132" s="26" t="s">
        <v>172</v>
      </c>
      <c r="P132" s="26" t="s">
        <v>155</v>
      </c>
      <c r="Q132" s="26"/>
      <c r="R132" s="26" t="s">
        <v>156</v>
      </c>
      <c r="S132" s="26"/>
      <c r="T132" s="26" t="s">
        <v>578</v>
      </c>
      <c r="U132" s="26"/>
      <c r="V132" s="26"/>
      <c r="W132" s="26"/>
      <c r="X132" s="26">
        <v>40000</v>
      </c>
      <c r="Y132" s="26" t="s">
        <v>158</v>
      </c>
      <c r="Z132" s="26" t="s">
        <v>158</v>
      </c>
      <c r="AA132" s="26" t="s">
        <v>159</v>
      </c>
      <c r="AB132" s="26">
        <v>14</v>
      </c>
      <c r="AC132" s="26" t="s">
        <v>160</v>
      </c>
      <c r="AD132" s="26">
        <v>3</v>
      </c>
    </row>
    <row r="133" spans="1:30" ht="30" x14ac:dyDescent="0.25">
      <c r="A133" s="26">
        <v>9</v>
      </c>
      <c r="B133" s="26" t="s">
        <v>149</v>
      </c>
      <c r="C133" s="26"/>
      <c r="D133" s="27">
        <v>41871</v>
      </c>
      <c r="E133" s="26" t="s">
        <v>579</v>
      </c>
      <c r="F133" s="26"/>
      <c r="G133" s="26" t="s">
        <v>289</v>
      </c>
      <c r="H133" s="26" t="s">
        <v>290</v>
      </c>
      <c r="I133" s="26" t="s">
        <v>171</v>
      </c>
      <c r="J133" s="27">
        <v>38888</v>
      </c>
      <c r="K133" s="26"/>
      <c r="L133" s="26"/>
      <c r="M133" s="26"/>
      <c r="N133" s="26"/>
      <c r="O133" s="26" t="s">
        <v>172</v>
      </c>
      <c r="P133" s="26" t="s">
        <v>155</v>
      </c>
      <c r="Q133" s="26"/>
      <c r="R133" s="26" t="s">
        <v>156</v>
      </c>
      <c r="S133" s="26"/>
      <c r="T133" s="26" t="s">
        <v>580</v>
      </c>
      <c r="U133" s="26"/>
      <c r="V133" s="26"/>
      <c r="W133" s="26"/>
      <c r="X133" s="26">
        <v>40000</v>
      </c>
      <c r="Y133" s="26" t="s">
        <v>158</v>
      </c>
      <c r="Z133" s="26" t="s">
        <v>158</v>
      </c>
      <c r="AA133" s="26" t="s">
        <v>159</v>
      </c>
      <c r="AB133" s="26">
        <v>14</v>
      </c>
      <c r="AC133" s="26" t="s">
        <v>160</v>
      </c>
      <c r="AD133" s="26">
        <v>0</v>
      </c>
    </row>
    <row r="134" spans="1:30" ht="30" x14ac:dyDescent="0.25">
      <c r="A134" s="26">
        <v>9</v>
      </c>
      <c r="B134" s="26" t="s">
        <v>149</v>
      </c>
      <c r="C134" s="26"/>
      <c r="D134" s="27">
        <v>41871</v>
      </c>
      <c r="E134" s="26" t="s">
        <v>212</v>
      </c>
      <c r="F134" s="26"/>
      <c r="G134" s="26" t="s">
        <v>492</v>
      </c>
      <c r="H134" s="26" t="s">
        <v>581</v>
      </c>
      <c r="I134" s="26" t="s">
        <v>171</v>
      </c>
      <c r="J134" s="27">
        <v>39025</v>
      </c>
      <c r="K134" s="26"/>
      <c r="L134" s="26"/>
      <c r="M134" s="26"/>
      <c r="N134" s="26"/>
      <c r="O134" s="26" t="s">
        <v>172</v>
      </c>
      <c r="P134" s="26" t="s">
        <v>155</v>
      </c>
      <c r="Q134" s="26"/>
      <c r="R134" s="26" t="s">
        <v>156</v>
      </c>
      <c r="S134" s="26"/>
      <c r="T134" s="26" t="s">
        <v>582</v>
      </c>
      <c r="U134" s="26"/>
      <c r="V134" s="26"/>
      <c r="W134" s="26"/>
      <c r="X134" s="26">
        <v>40000</v>
      </c>
      <c r="Y134" s="26" t="s">
        <v>158</v>
      </c>
      <c r="Z134" s="26" t="s">
        <v>158</v>
      </c>
      <c r="AA134" s="26" t="s">
        <v>159</v>
      </c>
      <c r="AB134" s="26">
        <v>14</v>
      </c>
      <c r="AC134" s="26" t="s">
        <v>160</v>
      </c>
      <c r="AD134" s="26">
        <v>0</v>
      </c>
    </row>
    <row r="135" spans="1:30" ht="30" x14ac:dyDescent="0.25">
      <c r="A135" s="26">
        <v>9</v>
      </c>
      <c r="B135" s="26" t="s">
        <v>149</v>
      </c>
      <c r="C135" s="26"/>
      <c r="D135" s="27">
        <v>43662</v>
      </c>
      <c r="E135" s="26" t="s">
        <v>583</v>
      </c>
      <c r="F135" s="26" t="s">
        <v>304</v>
      </c>
      <c r="G135" s="26" t="s">
        <v>426</v>
      </c>
      <c r="H135" s="26" t="s">
        <v>518</v>
      </c>
      <c r="I135" s="26" t="s">
        <v>153</v>
      </c>
      <c r="J135" s="27">
        <v>38092</v>
      </c>
      <c r="K135" s="26"/>
      <c r="L135" s="26"/>
      <c r="M135" s="26"/>
      <c r="N135" s="26"/>
      <c r="O135" s="26" t="s">
        <v>154</v>
      </c>
      <c r="P135" s="26" t="s">
        <v>155</v>
      </c>
      <c r="Q135" s="26"/>
      <c r="R135" s="26" t="s">
        <v>156</v>
      </c>
      <c r="S135" s="26"/>
      <c r="T135" s="26" t="s">
        <v>584</v>
      </c>
      <c r="U135" s="26"/>
      <c r="V135" s="26"/>
      <c r="W135" s="26"/>
      <c r="X135" s="26">
        <v>40000</v>
      </c>
      <c r="Y135" s="26" t="s">
        <v>158</v>
      </c>
      <c r="Z135" s="26" t="s">
        <v>158</v>
      </c>
      <c r="AA135" s="26" t="s">
        <v>159</v>
      </c>
      <c r="AB135" s="26">
        <v>16</v>
      </c>
      <c r="AC135" s="26" t="s">
        <v>160</v>
      </c>
      <c r="AD135" s="26">
        <v>4</v>
      </c>
    </row>
    <row r="136" spans="1:30" ht="30" x14ac:dyDescent="0.25">
      <c r="A136" s="26">
        <v>9</v>
      </c>
      <c r="B136" s="26" t="s">
        <v>149</v>
      </c>
      <c r="C136" s="26"/>
      <c r="D136" s="27">
        <v>43671</v>
      </c>
      <c r="E136" s="26" t="s">
        <v>585</v>
      </c>
      <c r="F136" s="26"/>
      <c r="G136" s="26" t="s">
        <v>562</v>
      </c>
      <c r="H136" s="26" t="s">
        <v>586</v>
      </c>
      <c r="I136" s="26" t="s">
        <v>171</v>
      </c>
      <c r="J136" s="27">
        <v>38266</v>
      </c>
      <c r="K136" s="26"/>
      <c r="L136" s="26"/>
      <c r="M136" s="26"/>
      <c r="N136" s="26"/>
      <c r="O136" s="26" t="s">
        <v>154</v>
      </c>
      <c r="P136" s="26" t="s">
        <v>155</v>
      </c>
      <c r="Q136" s="26"/>
      <c r="R136" s="26" t="s">
        <v>156</v>
      </c>
      <c r="S136" s="26"/>
      <c r="T136" s="26" t="s">
        <v>587</v>
      </c>
      <c r="U136" s="26"/>
      <c r="V136" s="26"/>
      <c r="W136" s="26"/>
      <c r="X136" s="26">
        <v>40000</v>
      </c>
      <c r="Y136" s="26" t="s">
        <v>158</v>
      </c>
      <c r="Z136" s="26" t="s">
        <v>158</v>
      </c>
      <c r="AA136" s="26" t="s">
        <v>159</v>
      </c>
      <c r="AB136" s="26">
        <v>16</v>
      </c>
      <c r="AC136" s="26" t="s">
        <v>160</v>
      </c>
      <c r="AD136" s="26">
        <v>0</v>
      </c>
    </row>
    <row r="137" spans="1:30" ht="30" x14ac:dyDescent="0.25">
      <c r="A137" s="26">
        <v>9</v>
      </c>
      <c r="B137" s="26" t="s">
        <v>149</v>
      </c>
      <c r="C137" s="26"/>
      <c r="D137" s="27">
        <v>42926</v>
      </c>
      <c r="E137" s="26" t="s">
        <v>588</v>
      </c>
      <c r="F137" s="26"/>
      <c r="G137" s="26" t="s">
        <v>589</v>
      </c>
      <c r="H137" s="26" t="s">
        <v>590</v>
      </c>
      <c r="I137" s="26" t="s">
        <v>171</v>
      </c>
      <c r="J137" s="27">
        <v>38936</v>
      </c>
      <c r="K137" s="26"/>
      <c r="L137" s="26"/>
      <c r="M137" s="26"/>
      <c r="N137" s="26"/>
      <c r="O137" s="26" t="s">
        <v>154</v>
      </c>
      <c r="P137" s="26" t="s">
        <v>155</v>
      </c>
      <c r="Q137" s="26"/>
      <c r="R137" s="26" t="s">
        <v>156</v>
      </c>
      <c r="S137" s="26"/>
      <c r="T137" s="26" t="s">
        <v>591</v>
      </c>
      <c r="U137" s="26"/>
      <c r="V137" s="26"/>
      <c r="W137" s="26"/>
      <c r="X137" s="26">
        <v>40000</v>
      </c>
      <c r="Y137" s="26" t="s">
        <v>158</v>
      </c>
      <c r="Z137" s="26" t="s">
        <v>164</v>
      </c>
      <c r="AA137" s="26" t="s">
        <v>159</v>
      </c>
      <c r="AB137" s="26">
        <v>14</v>
      </c>
      <c r="AC137" s="26" t="s">
        <v>160</v>
      </c>
      <c r="AD137" s="26">
        <v>3</v>
      </c>
    </row>
    <row r="138" spans="1:30" ht="30" x14ac:dyDescent="0.25">
      <c r="A138" s="26">
        <v>9</v>
      </c>
      <c r="B138" s="26" t="s">
        <v>149</v>
      </c>
      <c r="C138" s="26"/>
      <c r="D138" s="27">
        <v>43678</v>
      </c>
      <c r="E138" s="26" t="s">
        <v>245</v>
      </c>
      <c r="F138" s="26"/>
      <c r="G138" s="26" t="s">
        <v>573</v>
      </c>
      <c r="H138" s="26" t="s">
        <v>592</v>
      </c>
      <c r="I138" s="26" t="s">
        <v>153</v>
      </c>
      <c r="J138" s="27">
        <v>39075</v>
      </c>
      <c r="K138" s="26"/>
      <c r="L138" s="26"/>
      <c r="M138" s="26"/>
      <c r="N138" s="26"/>
      <c r="O138" s="26" t="s">
        <v>154</v>
      </c>
      <c r="P138" s="26" t="s">
        <v>155</v>
      </c>
      <c r="Q138" s="26"/>
      <c r="R138" s="26" t="s">
        <v>156</v>
      </c>
      <c r="S138" s="26"/>
      <c r="T138" s="26" t="s">
        <v>593</v>
      </c>
      <c r="U138" s="26"/>
      <c r="V138" s="26"/>
      <c r="W138" s="26"/>
      <c r="X138" s="26">
        <v>40000</v>
      </c>
      <c r="Y138" s="26" t="s">
        <v>158</v>
      </c>
      <c r="Z138" s="26" t="s">
        <v>158</v>
      </c>
      <c r="AA138" s="26" t="s">
        <v>159</v>
      </c>
      <c r="AB138" s="26">
        <v>14</v>
      </c>
      <c r="AC138" s="26" t="s">
        <v>160</v>
      </c>
      <c r="AD138" s="26">
        <v>0</v>
      </c>
    </row>
    <row r="139" spans="1:30" ht="30" x14ac:dyDescent="0.25">
      <c r="A139" s="26">
        <v>9</v>
      </c>
      <c r="B139" s="26" t="s">
        <v>149</v>
      </c>
      <c r="C139" s="26"/>
      <c r="D139" s="27">
        <v>43668</v>
      </c>
      <c r="E139" s="26" t="s">
        <v>594</v>
      </c>
      <c r="F139" s="26"/>
      <c r="G139" s="26" t="s">
        <v>595</v>
      </c>
      <c r="H139" s="26" t="s">
        <v>234</v>
      </c>
      <c r="I139" s="26" t="s">
        <v>153</v>
      </c>
      <c r="J139" s="27">
        <v>39278</v>
      </c>
      <c r="K139" s="26"/>
      <c r="L139" s="26"/>
      <c r="M139" s="26"/>
      <c r="N139" s="26"/>
      <c r="O139" s="26" t="s">
        <v>172</v>
      </c>
      <c r="P139" s="26" t="s">
        <v>155</v>
      </c>
      <c r="Q139" s="26"/>
      <c r="R139" s="26" t="s">
        <v>156</v>
      </c>
      <c r="S139" s="26"/>
      <c r="T139" s="26" t="s">
        <v>596</v>
      </c>
      <c r="U139" s="26"/>
      <c r="V139" s="26"/>
      <c r="W139" s="26"/>
      <c r="X139" s="26">
        <v>50000</v>
      </c>
      <c r="Y139" s="26" t="s">
        <v>158</v>
      </c>
      <c r="Z139" s="26" t="s">
        <v>158</v>
      </c>
      <c r="AA139" s="26" t="s">
        <v>159</v>
      </c>
      <c r="AB139" s="26">
        <v>13</v>
      </c>
      <c r="AC139" s="26" t="s">
        <v>160</v>
      </c>
      <c r="AD139" s="26">
        <v>0</v>
      </c>
    </row>
    <row r="140" spans="1:30" ht="30" x14ac:dyDescent="0.25">
      <c r="A140" s="26">
        <v>10</v>
      </c>
      <c r="B140" s="26" t="s">
        <v>149</v>
      </c>
      <c r="C140" s="26"/>
      <c r="D140" s="27">
        <v>43299</v>
      </c>
      <c r="E140" s="26" t="s">
        <v>597</v>
      </c>
      <c r="F140" s="26"/>
      <c r="G140" s="26" t="s">
        <v>598</v>
      </c>
      <c r="H140" s="26" t="s">
        <v>599</v>
      </c>
      <c r="I140" s="26" t="s">
        <v>153</v>
      </c>
      <c r="J140" s="27">
        <v>38658</v>
      </c>
      <c r="K140" s="26"/>
      <c r="L140" s="26"/>
      <c r="M140" s="26"/>
      <c r="N140" s="26"/>
      <c r="O140" s="26" t="s">
        <v>154</v>
      </c>
      <c r="P140" s="26" t="s">
        <v>199</v>
      </c>
      <c r="Q140" s="26"/>
      <c r="R140" s="26" t="s">
        <v>156</v>
      </c>
      <c r="S140" s="26"/>
      <c r="T140" s="26" t="s">
        <v>600</v>
      </c>
      <c r="U140" s="26"/>
      <c r="V140" s="26"/>
      <c r="W140" s="26"/>
      <c r="X140" s="26">
        <v>40000</v>
      </c>
      <c r="Y140" s="26" t="s">
        <v>158</v>
      </c>
      <c r="Z140" s="26" t="s">
        <v>158</v>
      </c>
      <c r="AA140" s="26" t="s">
        <v>201</v>
      </c>
      <c r="AB140" s="26">
        <v>15</v>
      </c>
      <c r="AC140" s="26" t="s">
        <v>160</v>
      </c>
      <c r="AD140" s="26">
        <v>1</v>
      </c>
    </row>
    <row r="141" spans="1:30" ht="30" x14ac:dyDescent="0.25">
      <c r="A141" s="26">
        <v>10</v>
      </c>
      <c r="B141" s="26" t="s">
        <v>149</v>
      </c>
      <c r="C141" s="26"/>
      <c r="D141" s="27">
        <v>41871</v>
      </c>
      <c r="E141" s="26" t="s">
        <v>601</v>
      </c>
      <c r="F141" s="26"/>
      <c r="G141" s="26" t="s">
        <v>602</v>
      </c>
      <c r="H141" s="26" t="s">
        <v>603</v>
      </c>
      <c r="I141" s="26" t="s">
        <v>171</v>
      </c>
      <c r="J141" s="27">
        <v>39265</v>
      </c>
      <c r="K141" s="26"/>
      <c r="L141" s="26"/>
      <c r="M141" s="26"/>
      <c r="N141" s="26"/>
      <c r="O141" s="26" t="s">
        <v>154</v>
      </c>
      <c r="P141" s="26" t="s">
        <v>199</v>
      </c>
      <c r="Q141" s="26"/>
      <c r="R141" s="26" t="s">
        <v>156</v>
      </c>
      <c r="S141" s="26"/>
      <c r="T141" s="26" t="s">
        <v>604</v>
      </c>
      <c r="U141" s="26"/>
      <c r="V141" s="26"/>
      <c r="W141" s="26"/>
      <c r="X141" s="26">
        <v>40000</v>
      </c>
      <c r="Y141" s="26" t="s">
        <v>158</v>
      </c>
      <c r="Z141" s="26" t="s">
        <v>158</v>
      </c>
      <c r="AA141" s="26" t="s">
        <v>201</v>
      </c>
      <c r="AB141" s="26">
        <v>13</v>
      </c>
      <c r="AC141" s="26" t="s">
        <v>160</v>
      </c>
      <c r="AD141" s="26">
        <v>0</v>
      </c>
    </row>
    <row r="142" spans="1:30" ht="30" x14ac:dyDescent="0.25">
      <c r="A142" s="26">
        <v>10</v>
      </c>
      <c r="B142" s="26" t="s">
        <v>149</v>
      </c>
      <c r="C142" s="26"/>
      <c r="D142" s="27">
        <v>42195</v>
      </c>
      <c r="E142" s="26" t="s">
        <v>288</v>
      </c>
      <c r="F142" s="26"/>
      <c r="G142" s="26" t="s">
        <v>605</v>
      </c>
      <c r="H142" s="26" t="s">
        <v>606</v>
      </c>
      <c r="I142" s="26" t="s">
        <v>171</v>
      </c>
      <c r="J142" s="27">
        <v>38545</v>
      </c>
      <c r="K142" s="26"/>
      <c r="L142" s="26"/>
      <c r="M142" s="26"/>
      <c r="N142" s="26"/>
      <c r="O142" s="26" t="s">
        <v>172</v>
      </c>
      <c r="P142" s="26" t="s">
        <v>155</v>
      </c>
      <c r="Q142" s="26"/>
      <c r="R142" s="26" t="s">
        <v>156</v>
      </c>
      <c r="S142" s="26"/>
      <c r="T142" s="26" t="s">
        <v>607</v>
      </c>
      <c r="U142" s="26"/>
      <c r="V142" s="26"/>
      <c r="W142" s="26"/>
      <c r="X142" s="26">
        <v>40000</v>
      </c>
      <c r="Y142" s="26" t="s">
        <v>158</v>
      </c>
      <c r="Z142" s="26" t="s">
        <v>158</v>
      </c>
      <c r="AA142" s="26" t="s">
        <v>159</v>
      </c>
      <c r="AB142" s="26">
        <v>15</v>
      </c>
      <c r="AC142" s="26" t="s">
        <v>160</v>
      </c>
      <c r="AD142" s="26">
        <v>0</v>
      </c>
    </row>
    <row r="143" spans="1:30" ht="30" x14ac:dyDescent="0.25">
      <c r="A143" s="26">
        <v>10</v>
      </c>
      <c r="B143" s="26" t="s">
        <v>149</v>
      </c>
      <c r="C143" s="26"/>
      <c r="D143" s="27">
        <v>42577</v>
      </c>
      <c r="E143" s="26" t="s">
        <v>608</v>
      </c>
      <c r="F143" s="26"/>
      <c r="G143" s="26" t="s">
        <v>270</v>
      </c>
      <c r="H143" s="26" t="s">
        <v>306</v>
      </c>
      <c r="I143" s="26" t="s">
        <v>153</v>
      </c>
      <c r="J143" s="27">
        <v>39180</v>
      </c>
      <c r="K143" s="26"/>
      <c r="L143" s="26"/>
      <c r="M143" s="26"/>
      <c r="N143" s="26"/>
      <c r="O143" s="26" t="s">
        <v>154</v>
      </c>
      <c r="P143" s="26" t="s">
        <v>199</v>
      </c>
      <c r="Q143" s="26"/>
      <c r="R143" s="26" t="s">
        <v>156</v>
      </c>
      <c r="S143" s="26"/>
      <c r="T143" s="26" t="s">
        <v>609</v>
      </c>
      <c r="U143" s="26"/>
      <c r="V143" s="26"/>
      <c r="W143" s="26"/>
      <c r="X143" s="26">
        <v>40000</v>
      </c>
      <c r="Y143" s="26" t="s">
        <v>158</v>
      </c>
      <c r="Z143" s="26" t="s">
        <v>158</v>
      </c>
      <c r="AA143" s="26" t="s">
        <v>201</v>
      </c>
      <c r="AB143" s="26">
        <v>13</v>
      </c>
      <c r="AC143" s="26" t="s">
        <v>160</v>
      </c>
      <c r="AD143" s="26">
        <v>0</v>
      </c>
    </row>
    <row r="144" spans="1:30" ht="30" x14ac:dyDescent="0.25">
      <c r="A144" s="26">
        <v>10</v>
      </c>
      <c r="B144" s="26" t="s">
        <v>149</v>
      </c>
      <c r="C144" s="26"/>
      <c r="D144" s="27">
        <v>43675</v>
      </c>
      <c r="E144" s="26" t="s">
        <v>610</v>
      </c>
      <c r="F144" s="26"/>
      <c r="G144" s="26" t="s">
        <v>611</v>
      </c>
      <c r="H144" s="26" t="s">
        <v>586</v>
      </c>
      <c r="I144" s="26" t="s">
        <v>153</v>
      </c>
      <c r="J144" s="27">
        <v>38682</v>
      </c>
      <c r="K144" s="26"/>
      <c r="L144" s="26"/>
      <c r="M144" s="26"/>
      <c r="N144" s="26"/>
      <c r="O144" s="26" t="s">
        <v>154</v>
      </c>
      <c r="P144" s="26"/>
      <c r="Q144" s="26"/>
      <c r="R144" s="26" t="s">
        <v>156</v>
      </c>
      <c r="S144" s="26"/>
      <c r="T144" s="26" t="s">
        <v>612</v>
      </c>
      <c r="U144" s="26"/>
      <c r="V144" s="26"/>
      <c r="W144" s="26"/>
      <c r="X144" s="26">
        <v>90000</v>
      </c>
      <c r="Y144" s="26" t="s">
        <v>158</v>
      </c>
      <c r="Z144" s="26" t="s">
        <v>158</v>
      </c>
      <c r="AA144" s="26"/>
      <c r="AB144" s="26">
        <v>15</v>
      </c>
      <c r="AC144" s="26" t="s">
        <v>160</v>
      </c>
      <c r="AD144" s="26">
        <v>5</v>
      </c>
    </row>
    <row r="145" spans="1:30" ht="30" x14ac:dyDescent="0.25">
      <c r="A145" s="26">
        <v>10</v>
      </c>
      <c r="B145" s="26" t="s">
        <v>149</v>
      </c>
      <c r="C145" s="26"/>
      <c r="D145" s="27">
        <v>42556</v>
      </c>
      <c r="E145" s="26" t="s">
        <v>613</v>
      </c>
      <c r="F145" s="26"/>
      <c r="G145" s="26" t="s">
        <v>614</v>
      </c>
      <c r="H145" s="26" t="s">
        <v>615</v>
      </c>
      <c r="I145" s="26" t="s">
        <v>171</v>
      </c>
      <c r="J145" s="27">
        <v>38193</v>
      </c>
      <c r="K145" s="26"/>
      <c r="L145" s="26"/>
      <c r="M145" s="26"/>
      <c r="N145" s="26"/>
      <c r="O145" s="26" t="s">
        <v>216</v>
      </c>
      <c r="P145" s="26" t="s">
        <v>155</v>
      </c>
      <c r="Q145" s="26"/>
      <c r="R145" s="26" t="s">
        <v>156</v>
      </c>
      <c r="S145" s="26"/>
      <c r="T145" s="26" t="s">
        <v>616</v>
      </c>
      <c r="U145" s="26"/>
      <c r="V145" s="26"/>
      <c r="W145" s="26"/>
      <c r="X145" s="26">
        <v>40000</v>
      </c>
      <c r="Y145" s="26" t="s">
        <v>158</v>
      </c>
      <c r="Z145" s="26" t="s">
        <v>158</v>
      </c>
      <c r="AA145" s="26" t="s">
        <v>159</v>
      </c>
      <c r="AB145" s="26">
        <v>16</v>
      </c>
      <c r="AC145" s="26" t="s">
        <v>160</v>
      </c>
      <c r="AD145" s="26">
        <v>3</v>
      </c>
    </row>
    <row r="146" spans="1:30" ht="30" x14ac:dyDescent="0.25">
      <c r="A146" s="26">
        <v>10</v>
      </c>
      <c r="B146" s="26" t="s">
        <v>149</v>
      </c>
      <c r="C146" s="26"/>
      <c r="D146" s="27">
        <v>43682</v>
      </c>
      <c r="E146" s="26" t="s">
        <v>617</v>
      </c>
      <c r="F146" s="26"/>
      <c r="G146" s="26" t="s">
        <v>618</v>
      </c>
      <c r="H146" s="26" t="s">
        <v>619</v>
      </c>
      <c r="I146" s="26" t="s">
        <v>171</v>
      </c>
      <c r="J146" s="27">
        <v>39197</v>
      </c>
      <c r="K146" s="26"/>
      <c r="L146" s="26"/>
      <c r="M146" s="26"/>
      <c r="N146" s="26"/>
      <c r="O146" s="26" t="s">
        <v>154</v>
      </c>
      <c r="P146" s="26" t="s">
        <v>155</v>
      </c>
      <c r="Q146" s="26"/>
      <c r="R146" s="26" t="s">
        <v>156</v>
      </c>
      <c r="S146" s="26"/>
      <c r="T146" s="26" t="s">
        <v>620</v>
      </c>
      <c r="U146" s="26"/>
      <c r="V146" s="26"/>
      <c r="W146" s="26"/>
      <c r="X146" s="26">
        <v>70000</v>
      </c>
      <c r="Y146" s="26" t="s">
        <v>158</v>
      </c>
      <c r="Z146" s="26" t="s">
        <v>158</v>
      </c>
      <c r="AA146" s="26" t="s">
        <v>159</v>
      </c>
      <c r="AB146" s="26">
        <v>13</v>
      </c>
      <c r="AC146" s="26" t="s">
        <v>160</v>
      </c>
      <c r="AD146" s="26">
        <v>1</v>
      </c>
    </row>
    <row r="147" spans="1:30" ht="30" x14ac:dyDescent="0.25">
      <c r="A147" s="26">
        <v>10</v>
      </c>
      <c r="B147" s="26" t="s">
        <v>149</v>
      </c>
      <c r="C147" s="26"/>
      <c r="D147" s="27">
        <v>41871</v>
      </c>
      <c r="E147" s="26" t="s">
        <v>621</v>
      </c>
      <c r="F147" s="26"/>
      <c r="G147" s="26" t="s">
        <v>521</v>
      </c>
      <c r="H147" s="26" t="s">
        <v>522</v>
      </c>
      <c r="I147" s="26" t="s">
        <v>171</v>
      </c>
      <c r="J147" s="27">
        <v>37935</v>
      </c>
      <c r="K147" s="26"/>
      <c r="L147" s="26"/>
      <c r="M147" s="26"/>
      <c r="N147" s="26"/>
      <c r="O147" s="26" t="s">
        <v>172</v>
      </c>
      <c r="P147" s="26" t="s">
        <v>199</v>
      </c>
      <c r="Q147" s="26"/>
      <c r="R147" s="26" t="s">
        <v>156</v>
      </c>
      <c r="S147" s="26"/>
      <c r="T147" s="26" t="s">
        <v>622</v>
      </c>
      <c r="U147" s="26"/>
      <c r="V147" s="26"/>
      <c r="W147" s="26"/>
      <c r="X147" s="26">
        <v>40000</v>
      </c>
      <c r="Y147" s="26" t="s">
        <v>158</v>
      </c>
      <c r="Z147" s="26" t="s">
        <v>158</v>
      </c>
      <c r="AA147" s="26" t="s">
        <v>201</v>
      </c>
      <c r="AB147" s="26">
        <v>17</v>
      </c>
      <c r="AC147" s="26" t="s">
        <v>160</v>
      </c>
      <c r="AD147" s="26">
        <v>0</v>
      </c>
    </row>
    <row r="148" spans="1:30" ht="30" x14ac:dyDescent="0.25">
      <c r="A148" s="26">
        <v>10</v>
      </c>
      <c r="B148" s="26" t="s">
        <v>149</v>
      </c>
      <c r="C148" s="26"/>
      <c r="D148" s="27">
        <v>42544</v>
      </c>
      <c r="E148" s="26" t="s">
        <v>623</v>
      </c>
      <c r="F148" s="26"/>
      <c r="G148" s="26" t="s">
        <v>570</v>
      </c>
      <c r="H148" s="26" t="s">
        <v>324</v>
      </c>
      <c r="I148" s="26" t="s">
        <v>153</v>
      </c>
      <c r="J148" s="27">
        <v>38526</v>
      </c>
      <c r="K148" s="26"/>
      <c r="L148" s="26"/>
      <c r="M148" s="26"/>
      <c r="N148" s="26"/>
      <c r="O148" s="26" t="s">
        <v>172</v>
      </c>
      <c r="P148" s="26" t="s">
        <v>199</v>
      </c>
      <c r="Q148" s="26"/>
      <c r="R148" s="26" t="s">
        <v>156</v>
      </c>
      <c r="S148" s="26"/>
      <c r="T148" s="26" t="s">
        <v>624</v>
      </c>
      <c r="U148" s="26"/>
      <c r="V148" s="26"/>
      <c r="W148" s="26"/>
      <c r="X148" s="26">
        <v>40000</v>
      </c>
      <c r="Y148" s="26" t="s">
        <v>158</v>
      </c>
      <c r="Z148" s="26" t="s">
        <v>158</v>
      </c>
      <c r="AA148" s="26" t="s">
        <v>201</v>
      </c>
      <c r="AB148" s="26">
        <v>15</v>
      </c>
      <c r="AC148" s="26" t="s">
        <v>160</v>
      </c>
      <c r="AD148" s="26">
        <v>3</v>
      </c>
    </row>
    <row r="149" spans="1:30" ht="30" x14ac:dyDescent="0.25">
      <c r="A149" s="26">
        <v>10</v>
      </c>
      <c r="B149" s="26" t="s">
        <v>149</v>
      </c>
      <c r="C149" s="26"/>
      <c r="D149" s="27">
        <v>43677</v>
      </c>
      <c r="E149" s="26" t="s">
        <v>625</v>
      </c>
      <c r="F149" s="26"/>
      <c r="G149" s="26" t="s">
        <v>626</v>
      </c>
      <c r="H149" s="26" t="s">
        <v>627</v>
      </c>
      <c r="I149" s="26" t="s">
        <v>171</v>
      </c>
      <c r="J149" s="27">
        <v>39083</v>
      </c>
      <c r="K149" s="26"/>
      <c r="L149" s="26"/>
      <c r="M149" s="26"/>
      <c r="N149" s="26"/>
      <c r="O149" s="26" t="s">
        <v>154</v>
      </c>
      <c r="P149" s="26"/>
      <c r="Q149" s="26"/>
      <c r="R149" s="26" t="s">
        <v>156</v>
      </c>
      <c r="S149" s="26"/>
      <c r="T149" s="26" t="s">
        <v>628</v>
      </c>
      <c r="U149" s="26"/>
      <c r="V149" s="26"/>
      <c r="W149" s="26"/>
      <c r="X149" s="26">
        <v>40000</v>
      </c>
      <c r="Y149" s="26" t="s">
        <v>158</v>
      </c>
      <c r="Z149" s="26" t="s">
        <v>158</v>
      </c>
      <c r="AA149" s="26"/>
      <c r="AB149" s="26">
        <v>13</v>
      </c>
      <c r="AC149" s="26" t="s">
        <v>160</v>
      </c>
      <c r="AD149" s="26">
        <v>0</v>
      </c>
    </row>
    <row r="150" spans="1:30" ht="30" x14ac:dyDescent="0.25">
      <c r="A150" s="26">
        <v>10</v>
      </c>
      <c r="B150" s="26" t="s">
        <v>149</v>
      </c>
      <c r="C150" s="26"/>
      <c r="D150" s="27">
        <v>43673</v>
      </c>
      <c r="E150" s="26" t="s">
        <v>629</v>
      </c>
      <c r="F150" s="26"/>
      <c r="G150" s="26" t="s">
        <v>630</v>
      </c>
      <c r="H150" s="26" t="s">
        <v>631</v>
      </c>
      <c r="I150" s="26" t="s">
        <v>171</v>
      </c>
      <c r="J150" s="27">
        <v>38789</v>
      </c>
      <c r="K150" s="26"/>
      <c r="L150" s="26"/>
      <c r="M150" s="26"/>
      <c r="N150" s="26"/>
      <c r="O150" s="26" t="s">
        <v>154</v>
      </c>
      <c r="P150" s="26"/>
      <c r="Q150" s="26"/>
      <c r="R150" s="26" t="s">
        <v>156</v>
      </c>
      <c r="S150" s="26"/>
      <c r="T150" s="26" t="s">
        <v>632</v>
      </c>
      <c r="U150" s="26"/>
      <c r="V150" s="26"/>
      <c r="W150" s="26"/>
      <c r="X150" s="26">
        <v>48000</v>
      </c>
      <c r="Y150" s="26" t="s">
        <v>158</v>
      </c>
      <c r="Z150" s="26" t="s">
        <v>158</v>
      </c>
      <c r="AA150" s="26"/>
      <c r="AB150" s="26">
        <v>14</v>
      </c>
      <c r="AC150" s="26" t="s">
        <v>160</v>
      </c>
      <c r="AD150" s="26">
        <v>6</v>
      </c>
    </row>
    <row r="151" spans="1:30" ht="30" x14ac:dyDescent="0.25">
      <c r="A151" s="26">
        <v>10</v>
      </c>
      <c r="B151" s="26" t="s">
        <v>149</v>
      </c>
      <c r="C151" s="26"/>
      <c r="D151" s="27">
        <v>43294</v>
      </c>
      <c r="E151" s="26" t="s">
        <v>633</v>
      </c>
      <c r="F151" s="26"/>
      <c r="G151" s="26" t="s">
        <v>634</v>
      </c>
      <c r="H151" s="26" t="s">
        <v>635</v>
      </c>
      <c r="I151" s="26" t="s">
        <v>153</v>
      </c>
      <c r="J151" s="27">
        <v>38582</v>
      </c>
      <c r="K151" s="26"/>
      <c r="L151" s="26"/>
      <c r="M151" s="26"/>
      <c r="N151" s="26"/>
      <c r="O151" s="26" t="s">
        <v>172</v>
      </c>
      <c r="P151" s="26" t="s">
        <v>155</v>
      </c>
      <c r="Q151" s="26"/>
      <c r="R151" s="26" t="s">
        <v>156</v>
      </c>
      <c r="S151" s="26"/>
      <c r="T151" s="26" t="s">
        <v>636</v>
      </c>
      <c r="U151" s="26"/>
      <c r="V151" s="26"/>
      <c r="W151" s="26"/>
      <c r="X151" s="26">
        <v>45000</v>
      </c>
      <c r="Y151" s="26" t="s">
        <v>158</v>
      </c>
      <c r="Z151" s="26" t="s">
        <v>158</v>
      </c>
      <c r="AA151" s="26" t="s">
        <v>159</v>
      </c>
      <c r="AB151" s="26">
        <v>15</v>
      </c>
      <c r="AC151" s="26" t="s">
        <v>160</v>
      </c>
      <c r="AD151" s="26">
        <v>3</v>
      </c>
    </row>
    <row r="152" spans="1:30" ht="30" x14ac:dyDescent="0.25">
      <c r="A152" s="26">
        <v>10</v>
      </c>
      <c r="B152" s="26" t="s">
        <v>149</v>
      </c>
      <c r="C152" s="26"/>
      <c r="D152" s="27">
        <v>43677</v>
      </c>
      <c r="E152" s="26" t="s">
        <v>637</v>
      </c>
      <c r="F152" s="26"/>
      <c r="G152" s="26" t="s">
        <v>638</v>
      </c>
      <c r="H152" s="26" t="s">
        <v>639</v>
      </c>
      <c r="I152" s="26" t="s">
        <v>171</v>
      </c>
      <c r="J152" s="27">
        <v>38565</v>
      </c>
      <c r="K152" s="26"/>
      <c r="L152" s="26"/>
      <c r="M152" s="26"/>
      <c r="N152" s="26"/>
      <c r="O152" s="26" t="s">
        <v>172</v>
      </c>
      <c r="P152" s="26"/>
      <c r="Q152" s="26"/>
      <c r="R152" s="26" t="s">
        <v>156</v>
      </c>
      <c r="S152" s="26"/>
      <c r="T152" s="26" t="s">
        <v>640</v>
      </c>
      <c r="U152" s="26"/>
      <c r="V152" s="26"/>
      <c r="W152" s="26"/>
      <c r="X152" s="26">
        <v>40000</v>
      </c>
      <c r="Y152" s="26" t="s">
        <v>158</v>
      </c>
      <c r="Z152" s="26" t="s">
        <v>158</v>
      </c>
      <c r="AA152" s="26"/>
      <c r="AB152" s="26">
        <v>15</v>
      </c>
      <c r="AC152" s="26" t="s">
        <v>160</v>
      </c>
      <c r="AD152" s="26">
        <v>0</v>
      </c>
    </row>
    <row r="153" spans="1:30" ht="30" x14ac:dyDescent="0.25">
      <c r="A153" s="26">
        <v>10</v>
      </c>
      <c r="B153" s="26" t="s">
        <v>149</v>
      </c>
      <c r="C153" s="26"/>
      <c r="D153" s="27">
        <v>41871</v>
      </c>
      <c r="E153" s="26" t="s">
        <v>641</v>
      </c>
      <c r="F153" s="26"/>
      <c r="G153" s="26" t="s">
        <v>492</v>
      </c>
      <c r="H153" s="26" t="s">
        <v>642</v>
      </c>
      <c r="I153" s="26" t="s">
        <v>171</v>
      </c>
      <c r="J153" s="27">
        <v>39278</v>
      </c>
      <c r="K153" s="26"/>
      <c r="L153" s="26"/>
      <c r="M153" s="26"/>
      <c r="N153" s="26"/>
      <c r="O153" s="26" t="s">
        <v>172</v>
      </c>
      <c r="P153" s="26" t="s">
        <v>155</v>
      </c>
      <c r="Q153" s="26"/>
      <c r="R153" s="26" t="s">
        <v>156</v>
      </c>
      <c r="S153" s="26"/>
      <c r="T153" s="26" t="s">
        <v>643</v>
      </c>
      <c r="U153" s="26"/>
      <c r="V153" s="26"/>
      <c r="W153" s="26"/>
      <c r="X153" s="26">
        <v>48000</v>
      </c>
      <c r="Y153" s="26" t="s">
        <v>158</v>
      </c>
      <c r="Z153" s="26" t="s">
        <v>158</v>
      </c>
      <c r="AA153" s="26" t="s">
        <v>159</v>
      </c>
      <c r="AB153" s="26">
        <v>13</v>
      </c>
      <c r="AC153" s="26" t="s">
        <v>160</v>
      </c>
      <c r="AD153" s="26">
        <v>1</v>
      </c>
    </row>
    <row r="154" spans="1:30" ht="30" x14ac:dyDescent="0.25">
      <c r="A154" s="26">
        <v>10</v>
      </c>
      <c r="B154" s="26" t="s">
        <v>149</v>
      </c>
      <c r="C154" s="26"/>
      <c r="D154" s="27">
        <v>41871</v>
      </c>
      <c r="E154" s="26" t="s">
        <v>328</v>
      </c>
      <c r="F154" s="26"/>
      <c r="G154" s="26" t="s">
        <v>387</v>
      </c>
      <c r="H154" s="26" t="s">
        <v>644</v>
      </c>
      <c r="I154" s="26" t="s">
        <v>171</v>
      </c>
      <c r="J154" s="27">
        <v>38693</v>
      </c>
      <c r="K154" s="26"/>
      <c r="L154" s="26"/>
      <c r="M154" s="26"/>
      <c r="N154" s="26"/>
      <c r="O154" s="26" t="s">
        <v>154</v>
      </c>
      <c r="P154" s="26" t="s">
        <v>199</v>
      </c>
      <c r="Q154" s="26"/>
      <c r="R154" s="26" t="s">
        <v>156</v>
      </c>
      <c r="S154" s="26"/>
      <c r="T154" s="26" t="s">
        <v>645</v>
      </c>
      <c r="U154" s="26"/>
      <c r="V154" s="26"/>
      <c r="W154" s="26"/>
      <c r="X154" s="26">
        <v>40000</v>
      </c>
      <c r="Y154" s="26" t="s">
        <v>164</v>
      </c>
      <c r="Z154" s="26" t="s">
        <v>158</v>
      </c>
      <c r="AA154" s="26" t="s">
        <v>201</v>
      </c>
      <c r="AB154" s="26">
        <v>15</v>
      </c>
      <c r="AC154" s="26" t="s">
        <v>160</v>
      </c>
      <c r="AD154" s="26">
        <v>0</v>
      </c>
    </row>
    <row r="155" spans="1:30" ht="30" x14ac:dyDescent="0.25">
      <c r="A155" s="26">
        <v>10</v>
      </c>
      <c r="B155" s="26" t="s">
        <v>149</v>
      </c>
      <c r="C155" s="26"/>
      <c r="D155" s="27">
        <v>41871</v>
      </c>
      <c r="E155" s="26" t="s">
        <v>646</v>
      </c>
      <c r="F155" s="26"/>
      <c r="G155" s="26" t="s">
        <v>647</v>
      </c>
      <c r="H155" s="26" t="s">
        <v>648</v>
      </c>
      <c r="I155" s="26" t="s">
        <v>171</v>
      </c>
      <c r="J155" s="27">
        <v>38518</v>
      </c>
      <c r="K155" s="26"/>
      <c r="L155" s="26"/>
      <c r="M155" s="26"/>
      <c r="N155" s="26"/>
      <c r="O155" s="26" t="s">
        <v>154</v>
      </c>
      <c r="P155" s="26" t="s">
        <v>155</v>
      </c>
      <c r="Q155" s="26"/>
      <c r="R155" s="26" t="s">
        <v>156</v>
      </c>
      <c r="S155" s="26"/>
      <c r="T155" s="26" t="s">
        <v>649</v>
      </c>
      <c r="U155" s="26"/>
      <c r="V155" s="26"/>
      <c r="W155" s="26"/>
      <c r="X155" s="26">
        <v>42000</v>
      </c>
      <c r="Y155" s="26" t="s">
        <v>164</v>
      </c>
      <c r="Z155" s="26" t="s">
        <v>158</v>
      </c>
      <c r="AA155" s="26" t="s">
        <v>159</v>
      </c>
      <c r="AB155" s="26">
        <v>15</v>
      </c>
      <c r="AC155" s="26" t="s">
        <v>160</v>
      </c>
      <c r="AD155" s="26">
        <v>3</v>
      </c>
    </row>
    <row r="156" spans="1:30" ht="30" x14ac:dyDescent="0.25">
      <c r="A156" s="26">
        <v>10</v>
      </c>
      <c r="B156" s="26" t="s">
        <v>149</v>
      </c>
      <c r="C156" s="26"/>
      <c r="D156" s="27">
        <v>43308</v>
      </c>
      <c r="E156" s="26" t="s">
        <v>650</v>
      </c>
      <c r="F156" s="26"/>
      <c r="G156" s="26" t="s">
        <v>651</v>
      </c>
      <c r="H156" s="26" t="s">
        <v>588</v>
      </c>
      <c r="I156" s="26" t="s">
        <v>153</v>
      </c>
      <c r="J156" s="27">
        <v>38942</v>
      </c>
      <c r="K156" s="26"/>
      <c r="L156" s="26"/>
      <c r="M156" s="26"/>
      <c r="N156" s="26"/>
      <c r="O156" s="26" t="s">
        <v>154</v>
      </c>
      <c r="P156" s="26" t="s">
        <v>155</v>
      </c>
      <c r="Q156" s="26"/>
      <c r="R156" s="26" t="s">
        <v>156</v>
      </c>
      <c r="S156" s="26"/>
      <c r="T156" s="26" t="s">
        <v>652</v>
      </c>
      <c r="U156" s="26"/>
      <c r="V156" s="26"/>
      <c r="W156" s="26"/>
      <c r="X156" s="26">
        <v>40000</v>
      </c>
      <c r="Y156" s="26" t="s">
        <v>158</v>
      </c>
      <c r="Z156" s="26" t="s">
        <v>158</v>
      </c>
      <c r="AA156" s="26" t="s">
        <v>159</v>
      </c>
      <c r="AB156" s="26">
        <v>14</v>
      </c>
      <c r="AC156" s="26" t="s">
        <v>160</v>
      </c>
      <c r="AD156" s="26">
        <v>0</v>
      </c>
    </row>
    <row r="157" spans="1:30" ht="30" x14ac:dyDescent="0.25">
      <c r="A157" s="26">
        <v>10</v>
      </c>
      <c r="B157" s="26" t="s">
        <v>149</v>
      </c>
      <c r="C157" s="26"/>
      <c r="D157" s="27">
        <v>42552</v>
      </c>
      <c r="E157" s="26" t="s">
        <v>653</v>
      </c>
      <c r="F157" s="26"/>
      <c r="G157" s="26" t="s">
        <v>562</v>
      </c>
      <c r="H157" s="26" t="s">
        <v>563</v>
      </c>
      <c r="I157" s="26" t="s">
        <v>153</v>
      </c>
      <c r="J157" s="27">
        <v>38523</v>
      </c>
      <c r="K157" s="26"/>
      <c r="L157" s="26"/>
      <c r="M157" s="26"/>
      <c r="N157" s="26"/>
      <c r="O157" s="26" t="s">
        <v>154</v>
      </c>
      <c r="P157" s="26" t="s">
        <v>155</v>
      </c>
      <c r="Q157" s="26"/>
      <c r="R157" s="26" t="s">
        <v>156</v>
      </c>
      <c r="S157" s="26"/>
      <c r="T157" s="26" t="s">
        <v>654</v>
      </c>
      <c r="U157" s="26"/>
      <c r="V157" s="26"/>
      <c r="W157" s="26"/>
      <c r="X157" s="26">
        <v>40000</v>
      </c>
      <c r="Y157" s="26" t="s">
        <v>158</v>
      </c>
      <c r="Z157" s="26" t="s">
        <v>158</v>
      </c>
      <c r="AA157" s="26" t="s">
        <v>159</v>
      </c>
      <c r="AB157" s="26">
        <v>15</v>
      </c>
      <c r="AC157" s="26" t="s">
        <v>160</v>
      </c>
      <c r="AD157" s="26">
        <v>0</v>
      </c>
    </row>
    <row r="158" spans="1:30" ht="30" x14ac:dyDescent="0.25">
      <c r="A158" s="26">
        <v>10</v>
      </c>
      <c r="B158" s="26" t="s">
        <v>149</v>
      </c>
      <c r="C158" s="26"/>
      <c r="D158" s="27">
        <v>42565</v>
      </c>
      <c r="E158" s="26" t="s">
        <v>218</v>
      </c>
      <c r="F158" s="26"/>
      <c r="G158" s="26" t="s">
        <v>387</v>
      </c>
      <c r="H158" s="26" t="s">
        <v>655</v>
      </c>
      <c r="I158" s="26" t="s">
        <v>153</v>
      </c>
      <c r="J158" s="27">
        <v>38027</v>
      </c>
      <c r="K158" s="26"/>
      <c r="L158" s="26"/>
      <c r="M158" s="26"/>
      <c r="N158" s="26"/>
      <c r="O158" s="26" t="s">
        <v>154</v>
      </c>
      <c r="P158" s="26" t="s">
        <v>155</v>
      </c>
      <c r="Q158" s="26"/>
      <c r="R158" s="26" t="s">
        <v>156</v>
      </c>
      <c r="S158" s="26"/>
      <c r="T158" s="26" t="s">
        <v>656</v>
      </c>
      <c r="U158" s="26"/>
      <c r="V158" s="26"/>
      <c r="W158" s="26"/>
      <c r="X158" s="26">
        <v>40000</v>
      </c>
      <c r="Y158" s="26" t="s">
        <v>158</v>
      </c>
      <c r="Z158" s="26" t="s">
        <v>158</v>
      </c>
      <c r="AA158" s="26" t="s">
        <v>159</v>
      </c>
      <c r="AB158" s="26">
        <v>16</v>
      </c>
      <c r="AC158" s="26" t="s">
        <v>160</v>
      </c>
      <c r="AD158" s="26">
        <v>4</v>
      </c>
    </row>
    <row r="159" spans="1:30" ht="30" x14ac:dyDescent="0.25">
      <c r="A159" s="26">
        <v>10</v>
      </c>
      <c r="B159" s="26" t="s">
        <v>149</v>
      </c>
      <c r="C159" s="26"/>
      <c r="D159" s="27">
        <v>42195</v>
      </c>
      <c r="E159" s="26" t="s">
        <v>657</v>
      </c>
      <c r="F159" s="26"/>
      <c r="G159" s="26" t="s">
        <v>658</v>
      </c>
      <c r="H159" s="26" t="s">
        <v>659</v>
      </c>
      <c r="I159" s="26" t="s">
        <v>153</v>
      </c>
      <c r="J159" s="27">
        <v>38224</v>
      </c>
      <c r="K159" s="26"/>
      <c r="L159" s="26"/>
      <c r="M159" s="26"/>
      <c r="N159" s="26"/>
      <c r="O159" s="26" t="s">
        <v>172</v>
      </c>
      <c r="P159" s="26" t="s">
        <v>199</v>
      </c>
      <c r="Q159" s="26"/>
      <c r="R159" s="26" t="s">
        <v>156</v>
      </c>
      <c r="S159" s="26"/>
      <c r="T159" s="26" t="s">
        <v>660</v>
      </c>
      <c r="U159" s="26"/>
      <c r="V159" s="26"/>
      <c r="W159" s="26"/>
      <c r="X159" s="26">
        <v>45000</v>
      </c>
      <c r="Y159" s="26" t="s">
        <v>158</v>
      </c>
      <c r="Z159" s="26" t="s">
        <v>164</v>
      </c>
      <c r="AA159" s="26" t="s">
        <v>201</v>
      </c>
      <c r="AB159" s="26">
        <v>16</v>
      </c>
      <c r="AC159" s="26" t="s">
        <v>160</v>
      </c>
      <c r="AD159" s="26">
        <v>0</v>
      </c>
    </row>
    <row r="160" spans="1:30" ht="30" x14ac:dyDescent="0.25">
      <c r="A160" s="26">
        <v>10</v>
      </c>
      <c r="B160" s="26" t="s">
        <v>149</v>
      </c>
      <c r="C160" s="26"/>
      <c r="D160" s="27">
        <v>42551</v>
      </c>
      <c r="E160" s="26" t="s">
        <v>661</v>
      </c>
      <c r="F160" s="26"/>
      <c r="G160" s="26" t="s">
        <v>498</v>
      </c>
      <c r="H160" s="26" t="s">
        <v>499</v>
      </c>
      <c r="I160" s="26" t="s">
        <v>171</v>
      </c>
      <c r="J160" s="27">
        <v>38359</v>
      </c>
      <c r="K160" s="26"/>
      <c r="L160" s="26"/>
      <c r="M160" s="26"/>
      <c r="N160" s="26"/>
      <c r="O160" s="26" t="s">
        <v>500</v>
      </c>
      <c r="P160" s="26" t="s">
        <v>155</v>
      </c>
      <c r="Q160" s="26"/>
      <c r="R160" s="26" t="s">
        <v>156</v>
      </c>
      <c r="S160" s="26"/>
      <c r="T160" s="26" t="s">
        <v>662</v>
      </c>
      <c r="U160" s="26"/>
      <c r="V160" s="26"/>
      <c r="W160" s="26"/>
      <c r="X160" s="26">
        <v>45000</v>
      </c>
      <c r="Y160" s="26" t="s">
        <v>158</v>
      </c>
      <c r="Z160" s="26" t="s">
        <v>158</v>
      </c>
      <c r="AA160" s="26" t="s">
        <v>159</v>
      </c>
      <c r="AB160" s="26">
        <v>15</v>
      </c>
      <c r="AC160" s="26" t="s">
        <v>160</v>
      </c>
      <c r="AD160" s="26">
        <v>0</v>
      </c>
    </row>
    <row r="161" spans="1:30" ht="30" x14ac:dyDescent="0.25">
      <c r="A161" s="26">
        <v>10</v>
      </c>
      <c r="B161" s="26" t="s">
        <v>149</v>
      </c>
      <c r="C161" s="26"/>
      <c r="D161" s="27">
        <v>42193</v>
      </c>
      <c r="E161" s="26" t="s">
        <v>277</v>
      </c>
      <c r="F161" s="26"/>
      <c r="G161" s="26" t="s">
        <v>663</v>
      </c>
      <c r="H161" s="26" t="s">
        <v>353</v>
      </c>
      <c r="I161" s="26" t="s">
        <v>171</v>
      </c>
      <c r="J161" s="27">
        <v>38488</v>
      </c>
      <c r="K161" s="26"/>
      <c r="L161" s="26"/>
      <c r="M161" s="26"/>
      <c r="N161" s="26"/>
      <c r="O161" s="26" t="s">
        <v>172</v>
      </c>
      <c r="P161" s="26" t="s">
        <v>199</v>
      </c>
      <c r="Q161" s="26"/>
      <c r="R161" s="26" t="s">
        <v>156</v>
      </c>
      <c r="S161" s="26"/>
      <c r="T161" s="26" t="s">
        <v>664</v>
      </c>
      <c r="U161" s="26"/>
      <c r="V161" s="26"/>
      <c r="W161" s="26"/>
      <c r="X161" s="26">
        <v>45000</v>
      </c>
      <c r="Y161" s="26" t="s">
        <v>158</v>
      </c>
      <c r="Z161" s="26" t="s">
        <v>158</v>
      </c>
      <c r="AA161" s="26" t="s">
        <v>201</v>
      </c>
      <c r="AB161" s="26">
        <v>15</v>
      </c>
      <c r="AC161" s="26" t="s">
        <v>160</v>
      </c>
      <c r="AD161" s="26">
        <v>0</v>
      </c>
    </row>
    <row r="162" spans="1:30" ht="30" x14ac:dyDescent="0.25">
      <c r="A162" s="26">
        <v>10</v>
      </c>
      <c r="B162" s="26" t="s">
        <v>149</v>
      </c>
      <c r="C162" s="26"/>
      <c r="D162" s="27">
        <v>41871</v>
      </c>
      <c r="E162" s="26" t="s">
        <v>665</v>
      </c>
      <c r="F162" s="26"/>
      <c r="G162" s="26" t="s">
        <v>666</v>
      </c>
      <c r="H162" s="26" t="s">
        <v>314</v>
      </c>
      <c r="I162" s="26" t="s">
        <v>153</v>
      </c>
      <c r="J162" s="27">
        <v>39155</v>
      </c>
      <c r="K162" s="26"/>
      <c r="L162" s="26"/>
      <c r="M162" s="26"/>
      <c r="N162" s="26"/>
      <c r="O162" s="26" t="s">
        <v>172</v>
      </c>
      <c r="P162" s="26" t="s">
        <v>155</v>
      </c>
      <c r="Q162" s="26"/>
      <c r="R162" s="26" t="s">
        <v>156</v>
      </c>
      <c r="S162" s="26"/>
      <c r="T162" s="26" t="s">
        <v>667</v>
      </c>
      <c r="U162" s="26"/>
      <c r="V162" s="26"/>
      <c r="W162" s="26"/>
      <c r="X162" s="26">
        <v>40000</v>
      </c>
      <c r="Y162" s="26" t="s">
        <v>158</v>
      </c>
      <c r="Z162" s="26" t="s">
        <v>158</v>
      </c>
      <c r="AA162" s="26" t="s">
        <v>159</v>
      </c>
      <c r="AB162" s="26">
        <v>13</v>
      </c>
      <c r="AC162" s="26" t="s">
        <v>160</v>
      </c>
      <c r="AD162" s="26">
        <v>0</v>
      </c>
    </row>
    <row r="163" spans="1:30" ht="30" x14ac:dyDescent="0.25">
      <c r="A163" s="26">
        <v>10</v>
      </c>
      <c r="B163" s="26" t="s">
        <v>149</v>
      </c>
      <c r="C163" s="26"/>
      <c r="D163" s="27">
        <v>43673</v>
      </c>
      <c r="E163" s="26" t="s">
        <v>668</v>
      </c>
      <c r="F163" s="26"/>
      <c r="G163" s="26" t="s">
        <v>468</v>
      </c>
      <c r="H163" s="26" t="s">
        <v>669</v>
      </c>
      <c r="I163" s="26" t="s">
        <v>153</v>
      </c>
      <c r="J163" s="27">
        <v>39314</v>
      </c>
      <c r="K163" s="26"/>
      <c r="L163" s="26"/>
      <c r="M163" s="26"/>
      <c r="N163" s="26"/>
      <c r="O163" s="26" t="s">
        <v>154</v>
      </c>
      <c r="P163" s="26"/>
      <c r="Q163" s="26"/>
      <c r="R163" s="26" t="s">
        <v>156</v>
      </c>
      <c r="S163" s="26"/>
      <c r="T163" s="26" t="s">
        <v>670</v>
      </c>
      <c r="U163" s="26"/>
      <c r="V163" s="26"/>
      <c r="W163" s="26"/>
      <c r="X163" s="26">
        <v>40000</v>
      </c>
      <c r="Y163" s="26" t="s">
        <v>158</v>
      </c>
      <c r="Z163" s="26" t="s">
        <v>158</v>
      </c>
      <c r="AA163" s="26"/>
      <c r="AB163" s="26">
        <v>13</v>
      </c>
      <c r="AC163" s="26" t="s">
        <v>160</v>
      </c>
      <c r="AD163" s="26">
        <v>5</v>
      </c>
    </row>
    <row r="164" spans="1:30" ht="30" x14ac:dyDescent="0.25">
      <c r="A164" s="26">
        <v>10</v>
      </c>
      <c r="B164" s="26" t="s">
        <v>149</v>
      </c>
      <c r="C164" s="26"/>
      <c r="D164" s="27">
        <v>43673</v>
      </c>
      <c r="E164" s="26" t="s">
        <v>256</v>
      </c>
      <c r="F164" s="26"/>
      <c r="G164" s="26" t="s">
        <v>671</v>
      </c>
      <c r="H164" s="26" t="s">
        <v>672</v>
      </c>
      <c r="I164" s="26" t="s">
        <v>153</v>
      </c>
      <c r="J164" s="27">
        <v>38758</v>
      </c>
      <c r="K164" s="26"/>
      <c r="L164" s="26"/>
      <c r="M164" s="26"/>
      <c r="N164" s="26"/>
      <c r="O164" s="26" t="s">
        <v>154</v>
      </c>
      <c r="P164" s="26"/>
      <c r="Q164" s="26"/>
      <c r="R164" s="26" t="s">
        <v>156</v>
      </c>
      <c r="S164" s="26"/>
      <c r="T164" s="26" t="s">
        <v>673</v>
      </c>
      <c r="U164" s="26"/>
      <c r="V164" s="26"/>
      <c r="W164" s="26"/>
      <c r="X164" s="26">
        <v>45000</v>
      </c>
      <c r="Y164" s="26" t="s">
        <v>158</v>
      </c>
      <c r="Z164" s="26" t="s">
        <v>158</v>
      </c>
      <c r="AA164" s="26"/>
      <c r="AB164" s="26">
        <v>14</v>
      </c>
      <c r="AC164" s="26" t="s">
        <v>160</v>
      </c>
      <c r="AD164" s="26">
        <v>6</v>
      </c>
    </row>
    <row r="165" spans="1:30" ht="30" x14ac:dyDescent="0.25">
      <c r="A165" s="26">
        <v>10</v>
      </c>
      <c r="B165" s="26" t="s">
        <v>149</v>
      </c>
      <c r="C165" s="26"/>
      <c r="D165" s="27">
        <v>42562</v>
      </c>
      <c r="E165" s="26" t="s">
        <v>256</v>
      </c>
      <c r="F165" s="26"/>
      <c r="G165" s="26" t="s">
        <v>492</v>
      </c>
      <c r="H165" s="26" t="s">
        <v>674</v>
      </c>
      <c r="I165" s="26" t="s">
        <v>153</v>
      </c>
      <c r="J165" s="27">
        <v>38180</v>
      </c>
      <c r="K165" s="26"/>
      <c r="L165" s="26"/>
      <c r="M165" s="26"/>
      <c r="N165" s="26"/>
      <c r="O165" s="26" t="s">
        <v>154</v>
      </c>
      <c r="P165" s="26" t="s">
        <v>155</v>
      </c>
      <c r="Q165" s="26"/>
      <c r="R165" s="26" t="s">
        <v>156</v>
      </c>
      <c r="S165" s="26"/>
      <c r="T165" s="26" t="s">
        <v>675</v>
      </c>
      <c r="U165" s="26"/>
      <c r="V165" s="26"/>
      <c r="W165" s="26"/>
      <c r="X165" s="26">
        <v>40000</v>
      </c>
      <c r="Y165" s="26" t="s">
        <v>158</v>
      </c>
      <c r="Z165" s="26" t="s">
        <v>158</v>
      </c>
      <c r="AA165" s="26" t="s">
        <v>159</v>
      </c>
      <c r="AB165" s="26">
        <v>16</v>
      </c>
      <c r="AC165" s="26" t="s">
        <v>160</v>
      </c>
      <c r="AD165" s="26">
        <v>4</v>
      </c>
    </row>
    <row r="166" spans="1:30" ht="30" x14ac:dyDescent="0.25">
      <c r="A166" s="26">
        <v>10</v>
      </c>
      <c r="B166" s="26" t="s">
        <v>149</v>
      </c>
      <c r="C166" s="26"/>
      <c r="D166" s="27">
        <v>42200</v>
      </c>
      <c r="E166" s="26" t="s">
        <v>676</v>
      </c>
      <c r="F166" s="26"/>
      <c r="G166" s="26" t="s">
        <v>677</v>
      </c>
      <c r="H166" s="26" t="s">
        <v>678</v>
      </c>
      <c r="I166" s="26" t="s">
        <v>153</v>
      </c>
      <c r="J166" s="27">
        <v>39067</v>
      </c>
      <c r="K166" s="26"/>
      <c r="L166" s="26"/>
      <c r="M166" s="26"/>
      <c r="N166" s="26"/>
      <c r="O166" s="26" t="s">
        <v>172</v>
      </c>
      <c r="P166" s="26" t="s">
        <v>155</v>
      </c>
      <c r="Q166" s="26"/>
      <c r="R166" s="26" t="s">
        <v>156</v>
      </c>
      <c r="S166" s="26"/>
      <c r="T166" s="26" t="s">
        <v>679</v>
      </c>
      <c r="U166" s="26"/>
      <c r="V166" s="26"/>
      <c r="W166" s="26"/>
      <c r="X166" s="26">
        <v>50000</v>
      </c>
      <c r="Y166" s="26" t="s">
        <v>158</v>
      </c>
      <c r="Z166" s="26" t="s">
        <v>158</v>
      </c>
      <c r="AA166" s="26" t="s">
        <v>159</v>
      </c>
      <c r="AB166" s="26">
        <v>14</v>
      </c>
      <c r="AC166" s="26" t="s">
        <v>160</v>
      </c>
      <c r="AD166" s="26">
        <v>3</v>
      </c>
    </row>
    <row r="167" spans="1:30" ht="30" x14ac:dyDescent="0.25">
      <c r="A167" s="26">
        <v>10</v>
      </c>
      <c r="B167" s="26" t="s">
        <v>149</v>
      </c>
      <c r="C167" s="26"/>
      <c r="D167" s="27">
        <v>42236</v>
      </c>
      <c r="E167" s="26" t="s">
        <v>680</v>
      </c>
      <c r="F167" s="26"/>
      <c r="G167" s="26" t="s">
        <v>681</v>
      </c>
      <c r="H167" s="26" t="s">
        <v>381</v>
      </c>
      <c r="I167" s="26" t="s">
        <v>153</v>
      </c>
      <c r="J167" s="27">
        <v>38432</v>
      </c>
      <c r="K167" s="26"/>
      <c r="L167" s="26"/>
      <c r="M167" s="26"/>
      <c r="N167" s="26"/>
      <c r="O167" s="26" t="s">
        <v>172</v>
      </c>
      <c r="P167" s="26" t="s">
        <v>199</v>
      </c>
      <c r="Q167" s="26"/>
      <c r="R167" s="26" t="s">
        <v>156</v>
      </c>
      <c r="S167" s="26"/>
      <c r="T167" s="26" t="s">
        <v>682</v>
      </c>
      <c r="U167" s="26"/>
      <c r="V167" s="26"/>
      <c r="W167" s="26"/>
      <c r="X167" s="26">
        <v>40000</v>
      </c>
      <c r="Y167" s="26" t="s">
        <v>158</v>
      </c>
      <c r="Z167" s="26" t="s">
        <v>164</v>
      </c>
      <c r="AA167" s="26" t="s">
        <v>201</v>
      </c>
      <c r="AB167" s="26">
        <v>15</v>
      </c>
      <c r="AC167" s="26" t="s">
        <v>160</v>
      </c>
      <c r="AD167" s="26">
        <v>0</v>
      </c>
    </row>
    <row r="168" spans="1:30" ht="30" x14ac:dyDescent="0.25">
      <c r="A168" s="26">
        <v>10</v>
      </c>
      <c r="B168" s="26" t="s">
        <v>149</v>
      </c>
      <c r="C168" s="26"/>
      <c r="D168" s="27">
        <v>41871</v>
      </c>
      <c r="E168" s="26" t="s">
        <v>683</v>
      </c>
      <c r="F168" s="26"/>
      <c r="G168" s="26" t="s">
        <v>684</v>
      </c>
      <c r="H168" s="26" t="s">
        <v>353</v>
      </c>
      <c r="I168" s="26" t="s">
        <v>171</v>
      </c>
      <c r="J168" s="27">
        <v>39251</v>
      </c>
      <c r="K168" s="26"/>
      <c r="L168" s="26"/>
      <c r="M168" s="26"/>
      <c r="N168" s="26"/>
      <c r="O168" s="26" t="s">
        <v>172</v>
      </c>
      <c r="P168" s="26" t="s">
        <v>155</v>
      </c>
      <c r="Q168" s="26"/>
      <c r="R168" s="26" t="s">
        <v>156</v>
      </c>
      <c r="S168" s="26"/>
      <c r="T168" s="26" t="s">
        <v>685</v>
      </c>
      <c r="U168" s="26"/>
      <c r="V168" s="26"/>
      <c r="W168" s="26"/>
      <c r="X168" s="26">
        <v>40000</v>
      </c>
      <c r="Y168" s="26" t="s">
        <v>158</v>
      </c>
      <c r="Z168" s="26" t="s">
        <v>158</v>
      </c>
      <c r="AA168" s="26" t="s">
        <v>159</v>
      </c>
      <c r="AB168" s="26">
        <v>13</v>
      </c>
      <c r="AC168" s="26" t="s">
        <v>160</v>
      </c>
      <c r="AD168" s="26">
        <v>0</v>
      </c>
    </row>
    <row r="169" spans="1:30" ht="30" x14ac:dyDescent="0.25">
      <c r="A169" s="26">
        <v>10</v>
      </c>
      <c r="B169" s="26" t="s">
        <v>149</v>
      </c>
      <c r="C169" s="26"/>
      <c r="D169" s="27">
        <v>41871</v>
      </c>
      <c r="E169" s="26" t="s">
        <v>686</v>
      </c>
      <c r="F169" s="26"/>
      <c r="G169" s="26" t="s">
        <v>663</v>
      </c>
      <c r="H169" s="26" t="s">
        <v>353</v>
      </c>
      <c r="I169" s="26" t="s">
        <v>153</v>
      </c>
      <c r="J169" s="27">
        <v>38957</v>
      </c>
      <c r="K169" s="26"/>
      <c r="L169" s="26"/>
      <c r="M169" s="26"/>
      <c r="N169" s="26"/>
      <c r="O169" s="26" t="s">
        <v>172</v>
      </c>
      <c r="P169" s="26" t="s">
        <v>199</v>
      </c>
      <c r="Q169" s="26"/>
      <c r="R169" s="26" t="s">
        <v>156</v>
      </c>
      <c r="S169" s="26"/>
      <c r="T169" s="26" t="s">
        <v>687</v>
      </c>
      <c r="U169" s="26"/>
      <c r="V169" s="26"/>
      <c r="W169" s="26"/>
      <c r="X169" s="26">
        <v>40000</v>
      </c>
      <c r="Y169" s="26" t="s">
        <v>158</v>
      </c>
      <c r="Z169" s="26" t="s">
        <v>158</v>
      </c>
      <c r="AA169" s="26" t="s">
        <v>201</v>
      </c>
      <c r="AB169" s="26">
        <v>14</v>
      </c>
      <c r="AC169" s="26" t="s">
        <v>160</v>
      </c>
      <c r="AD169" s="26">
        <v>0</v>
      </c>
    </row>
    <row r="170" spans="1:30" ht="30" x14ac:dyDescent="0.25">
      <c r="A170" s="26">
        <v>10</v>
      </c>
      <c r="B170" s="26" t="s">
        <v>149</v>
      </c>
      <c r="C170" s="26"/>
      <c r="D170" s="27">
        <v>41871</v>
      </c>
      <c r="E170" s="26" t="s">
        <v>437</v>
      </c>
      <c r="F170" s="26"/>
      <c r="G170" s="26" t="s">
        <v>464</v>
      </c>
      <c r="H170" s="26" t="s">
        <v>465</v>
      </c>
      <c r="I170" s="26" t="s">
        <v>153</v>
      </c>
      <c r="J170" s="27">
        <v>38617</v>
      </c>
      <c r="K170" s="26"/>
      <c r="L170" s="26"/>
      <c r="M170" s="26"/>
      <c r="N170" s="26"/>
      <c r="O170" s="26" t="s">
        <v>154</v>
      </c>
      <c r="P170" s="26" t="s">
        <v>155</v>
      </c>
      <c r="Q170" s="26"/>
      <c r="R170" s="26" t="s">
        <v>156</v>
      </c>
      <c r="S170" s="26"/>
      <c r="T170" s="26" t="s">
        <v>688</v>
      </c>
      <c r="U170" s="26"/>
      <c r="V170" s="26"/>
      <c r="W170" s="26"/>
      <c r="X170" s="26">
        <v>40000</v>
      </c>
      <c r="Y170" s="26" t="s">
        <v>158</v>
      </c>
      <c r="Z170" s="26" t="s">
        <v>158</v>
      </c>
      <c r="AA170" s="26" t="s">
        <v>159</v>
      </c>
      <c r="AB170" s="26">
        <v>15</v>
      </c>
      <c r="AC170" s="26" t="s">
        <v>160</v>
      </c>
      <c r="AD170" s="26">
        <v>0</v>
      </c>
    </row>
    <row r="171" spans="1:30" ht="30" x14ac:dyDescent="0.25">
      <c r="A171" s="26">
        <v>10</v>
      </c>
      <c r="B171" s="26" t="s">
        <v>149</v>
      </c>
      <c r="C171" s="26"/>
      <c r="D171" s="27">
        <v>41871</v>
      </c>
      <c r="E171" s="26" t="s">
        <v>689</v>
      </c>
      <c r="F171" s="26"/>
      <c r="G171" s="26" t="s">
        <v>690</v>
      </c>
      <c r="H171" s="26" t="s">
        <v>691</v>
      </c>
      <c r="I171" s="26" t="s">
        <v>153</v>
      </c>
      <c r="J171" s="27">
        <v>38658</v>
      </c>
      <c r="K171" s="26"/>
      <c r="L171" s="26"/>
      <c r="M171" s="26"/>
      <c r="N171" s="26"/>
      <c r="O171" s="26" t="s">
        <v>172</v>
      </c>
      <c r="P171" s="26" t="s">
        <v>199</v>
      </c>
      <c r="Q171" s="26"/>
      <c r="R171" s="26" t="s">
        <v>156</v>
      </c>
      <c r="S171" s="26"/>
      <c r="T171" s="26" t="s">
        <v>692</v>
      </c>
      <c r="U171" s="26"/>
      <c r="V171" s="26"/>
      <c r="W171" s="26"/>
      <c r="X171" s="26">
        <v>40000</v>
      </c>
      <c r="Y171" s="26" t="s">
        <v>158</v>
      </c>
      <c r="Z171" s="26" t="s">
        <v>164</v>
      </c>
      <c r="AA171" s="26" t="s">
        <v>201</v>
      </c>
      <c r="AB171" s="26">
        <v>15</v>
      </c>
      <c r="AC171" s="26" t="s">
        <v>160</v>
      </c>
      <c r="AD171" s="26">
        <v>0</v>
      </c>
    </row>
    <row r="172" spans="1:30" ht="30" x14ac:dyDescent="0.25">
      <c r="A172" s="26">
        <v>10</v>
      </c>
      <c r="B172" s="26" t="s">
        <v>149</v>
      </c>
      <c r="C172" s="26"/>
      <c r="D172" s="27">
        <v>43293</v>
      </c>
      <c r="E172" s="26" t="s">
        <v>693</v>
      </c>
      <c r="F172" s="26"/>
      <c r="G172" s="26" t="s">
        <v>694</v>
      </c>
      <c r="H172" s="26" t="s">
        <v>695</v>
      </c>
      <c r="I172" s="26" t="s">
        <v>153</v>
      </c>
      <c r="J172" s="27">
        <v>39448</v>
      </c>
      <c r="K172" s="26"/>
      <c r="L172" s="26"/>
      <c r="M172" s="26"/>
      <c r="N172" s="26"/>
      <c r="O172" s="26" t="s">
        <v>154</v>
      </c>
      <c r="P172" s="26"/>
      <c r="Q172" s="26"/>
      <c r="R172" s="26" t="s">
        <v>156</v>
      </c>
      <c r="S172" s="26"/>
      <c r="T172" s="26" t="s">
        <v>696</v>
      </c>
      <c r="U172" s="26"/>
      <c r="V172" s="26"/>
      <c r="W172" s="26"/>
      <c r="X172" s="26">
        <v>0</v>
      </c>
      <c r="Y172" s="26" t="s">
        <v>158</v>
      </c>
      <c r="Z172" s="26" t="s">
        <v>158</v>
      </c>
      <c r="AA172" s="26"/>
      <c r="AB172" s="26">
        <v>12</v>
      </c>
      <c r="AC172" s="26" t="s">
        <v>160</v>
      </c>
      <c r="AD172" s="26">
        <v>0</v>
      </c>
    </row>
    <row r="173" spans="1:30" ht="30" x14ac:dyDescent="0.25">
      <c r="A173" s="26">
        <v>10</v>
      </c>
      <c r="B173" s="26" t="s">
        <v>149</v>
      </c>
      <c r="C173" s="26"/>
      <c r="D173" s="27">
        <v>41871</v>
      </c>
      <c r="E173" s="26" t="s">
        <v>697</v>
      </c>
      <c r="F173" s="26"/>
      <c r="G173" s="26" t="s">
        <v>698</v>
      </c>
      <c r="H173" s="26" t="s">
        <v>324</v>
      </c>
      <c r="I173" s="26" t="s">
        <v>171</v>
      </c>
      <c r="J173" s="27">
        <v>38816</v>
      </c>
      <c r="K173" s="26"/>
      <c r="L173" s="26"/>
      <c r="M173" s="26"/>
      <c r="N173" s="26"/>
      <c r="O173" s="26" t="s">
        <v>172</v>
      </c>
      <c r="P173" s="26" t="s">
        <v>155</v>
      </c>
      <c r="Q173" s="26"/>
      <c r="R173" s="26" t="s">
        <v>156</v>
      </c>
      <c r="S173" s="26"/>
      <c r="T173" s="26" t="s">
        <v>699</v>
      </c>
      <c r="U173" s="26"/>
      <c r="V173" s="26"/>
      <c r="W173" s="26"/>
      <c r="X173" s="26">
        <v>40000</v>
      </c>
      <c r="Y173" s="26" t="s">
        <v>158</v>
      </c>
      <c r="Z173" s="26" t="s">
        <v>158</v>
      </c>
      <c r="AA173" s="26" t="s">
        <v>159</v>
      </c>
      <c r="AB173" s="26">
        <v>14</v>
      </c>
      <c r="AC173" s="26" t="s">
        <v>160</v>
      </c>
      <c r="AD173" s="26">
        <v>0</v>
      </c>
    </row>
    <row r="174" spans="1:30" ht="30" x14ac:dyDescent="0.25">
      <c r="A174" s="26">
        <v>10</v>
      </c>
      <c r="B174" s="26" t="s">
        <v>149</v>
      </c>
      <c r="C174" s="26"/>
      <c r="D174" s="27">
        <v>41871</v>
      </c>
      <c r="E174" s="26" t="s">
        <v>576</v>
      </c>
      <c r="F174" s="26"/>
      <c r="G174" s="26" t="s">
        <v>700</v>
      </c>
      <c r="H174" s="26" t="s">
        <v>701</v>
      </c>
      <c r="I174" s="26" t="s">
        <v>153</v>
      </c>
      <c r="J174" s="27">
        <v>38637</v>
      </c>
      <c r="K174" s="26"/>
      <c r="L174" s="26"/>
      <c r="M174" s="26"/>
      <c r="N174" s="26"/>
      <c r="O174" s="26" t="s">
        <v>172</v>
      </c>
      <c r="P174" s="26" t="s">
        <v>155</v>
      </c>
      <c r="Q174" s="26"/>
      <c r="R174" s="26" t="s">
        <v>156</v>
      </c>
      <c r="S174" s="26"/>
      <c r="T174" s="26" t="s">
        <v>702</v>
      </c>
      <c r="U174" s="26"/>
      <c r="V174" s="26"/>
      <c r="W174" s="26"/>
      <c r="X174" s="26">
        <v>40000</v>
      </c>
      <c r="Y174" s="26" t="s">
        <v>158</v>
      </c>
      <c r="Z174" s="26" t="s">
        <v>158</v>
      </c>
      <c r="AA174" s="26" t="s">
        <v>159</v>
      </c>
      <c r="AB174" s="26">
        <v>15</v>
      </c>
      <c r="AC174" s="26" t="s">
        <v>160</v>
      </c>
      <c r="AD174" s="26">
        <v>0</v>
      </c>
    </row>
    <row r="175" spans="1:30" ht="30" x14ac:dyDescent="0.25">
      <c r="A175" s="26">
        <v>10</v>
      </c>
      <c r="B175" s="26" t="s">
        <v>149</v>
      </c>
      <c r="C175" s="26"/>
      <c r="D175" s="27">
        <v>43677</v>
      </c>
      <c r="E175" s="26" t="s">
        <v>703</v>
      </c>
      <c r="F175" s="26"/>
      <c r="G175" s="26" t="s">
        <v>595</v>
      </c>
      <c r="H175" s="26" t="s">
        <v>234</v>
      </c>
      <c r="I175" s="26" t="s">
        <v>153</v>
      </c>
      <c r="J175" s="27">
        <v>38975</v>
      </c>
      <c r="K175" s="26"/>
      <c r="L175" s="26"/>
      <c r="M175" s="26"/>
      <c r="N175" s="26"/>
      <c r="O175" s="26" t="s">
        <v>172</v>
      </c>
      <c r="P175" s="26"/>
      <c r="Q175" s="26"/>
      <c r="R175" s="26" t="s">
        <v>156</v>
      </c>
      <c r="S175" s="26"/>
      <c r="T175" s="26" t="s">
        <v>704</v>
      </c>
      <c r="U175" s="26"/>
      <c r="V175" s="26"/>
      <c r="W175" s="26"/>
      <c r="X175" s="26">
        <v>40000</v>
      </c>
      <c r="Y175" s="26" t="s">
        <v>158</v>
      </c>
      <c r="Z175" s="26" t="s">
        <v>158</v>
      </c>
      <c r="AA175" s="26"/>
      <c r="AB175" s="26">
        <v>14</v>
      </c>
      <c r="AC175" s="26" t="s">
        <v>160</v>
      </c>
      <c r="AD175" s="26">
        <v>0</v>
      </c>
    </row>
    <row r="176" spans="1:30" ht="30" x14ac:dyDescent="0.25">
      <c r="A176" s="26">
        <v>10</v>
      </c>
      <c r="B176" s="26" t="s">
        <v>149</v>
      </c>
      <c r="C176" s="26"/>
      <c r="D176" s="27">
        <v>42555</v>
      </c>
      <c r="E176" s="26" t="s">
        <v>705</v>
      </c>
      <c r="F176" s="26"/>
      <c r="G176" s="26" t="s">
        <v>438</v>
      </c>
      <c r="H176" s="26" t="s">
        <v>439</v>
      </c>
      <c r="I176" s="26" t="s">
        <v>171</v>
      </c>
      <c r="J176" s="27">
        <v>38131</v>
      </c>
      <c r="K176" s="26"/>
      <c r="L176" s="26"/>
      <c r="M176" s="26"/>
      <c r="N176" s="26"/>
      <c r="O176" s="26" t="s">
        <v>216</v>
      </c>
      <c r="P176" s="26" t="s">
        <v>155</v>
      </c>
      <c r="Q176" s="26"/>
      <c r="R176" s="26" t="s">
        <v>156</v>
      </c>
      <c r="S176" s="26"/>
      <c r="T176" s="26" t="s">
        <v>706</v>
      </c>
      <c r="U176" s="26"/>
      <c r="V176" s="26"/>
      <c r="W176" s="26"/>
      <c r="X176" s="26">
        <v>30000</v>
      </c>
      <c r="Y176" s="26" t="s">
        <v>158</v>
      </c>
      <c r="Z176" s="26" t="s">
        <v>158</v>
      </c>
      <c r="AA176" s="26" t="s">
        <v>159</v>
      </c>
      <c r="AB176" s="26">
        <v>16</v>
      </c>
      <c r="AC176" s="26" t="s">
        <v>160</v>
      </c>
      <c r="AD176" s="26">
        <v>3</v>
      </c>
    </row>
    <row r="177" spans="1:30" ht="30" x14ac:dyDescent="0.25">
      <c r="A177" s="26">
        <v>10</v>
      </c>
      <c r="B177" s="26" t="s">
        <v>149</v>
      </c>
      <c r="C177" s="26"/>
      <c r="D177" s="27">
        <v>41106</v>
      </c>
      <c r="E177" s="26" t="s">
        <v>707</v>
      </c>
      <c r="F177" s="26"/>
      <c r="G177" s="26" t="s">
        <v>708</v>
      </c>
      <c r="H177" s="26" t="s">
        <v>709</v>
      </c>
      <c r="I177" s="26" t="s">
        <v>171</v>
      </c>
      <c r="J177" s="27">
        <v>38949</v>
      </c>
      <c r="K177" s="26"/>
      <c r="L177" s="26"/>
      <c r="M177" s="26"/>
      <c r="N177" s="26"/>
      <c r="O177" s="26" t="s">
        <v>154</v>
      </c>
      <c r="P177" s="26" t="s">
        <v>155</v>
      </c>
      <c r="Q177" s="26"/>
      <c r="R177" s="26" t="s">
        <v>156</v>
      </c>
      <c r="S177" s="26"/>
      <c r="T177" s="26" t="s">
        <v>710</v>
      </c>
      <c r="U177" s="26"/>
      <c r="V177" s="26"/>
      <c r="W177" s="26"/>
      <c r="X177" s="26">
        <v>48000</v>
      </c>
      <c r="Y177" s="26" t="s">
        <v>158</v>
      </c>
      <c r="Z177" s="26" t="s">
        <v>158</v>
      </c>
      <c r="AA177" s="26" t="s">
        <v>159</v>
      </c>
      <c r="AB177" s="26">
        <v>14</v>
      </c>
      <c r="AC177" s="26" t="s">
        <v>160</v>
      </c>
      <c r="AD177" s="26">
        <v>6</v>
      </c>
    </row>
    <row r="178" spans="1:30" ht="30" x14ac:dyDescent="0.25">
      <c r="A178" s="26">
        <v>10</v>
      </c>
      <c r="B178" s="26" t="s">
        <v>149</v>
      </c>
      <c r="C178" s="26"/>
      <c r="D178" s="27">
        <v>43680</v>
      </c>
      <c r="E178" s="26" t="s">
        <v>212</v>
      </c>
      <c r="F178" s="26"/>
      <c r="G178" s="26" t="s">
        <v>694</v>
      </c>
      <c r="H178" s="26" t="s">
        <v>711</v>
      </c>
      <c r="I178" s="26" t="s">
        <v>171</v>
      </c>
      <c r="J178" s="27">
        <v>37764</v>
      </c>
      <c r="K178" s="26"/>
      <c r="L178" s="26"/>
      <c r="M178" s="26"/>
      <c r="N178" s="26"/>
      <c r="O178" s="26" t="s">
        <v>154</v>
      </c>
      <c r="P178" s="26" t="s">
        <v>155</v>
      </c>
      <c r="Q178" s="26"/>
      <c r="R178" s="26" t="s">
        <v>156</v>
      </c>
      <c r="S178" s="26"/>
      <c r="T178" s="26" t="s">
        <v>712</v>
      </c>
      <c r="U178" s="26"/>
      <c r="V178" s="26"/>
      <c r="W178" s="26"/>
      <c r="X178" s="26">
        <v>40000</v>
      </c>
      <c r="Y178" s="26" t="s">
        <v>158</v>
      </c>
      <c r="Z178" s="26" t="s">
        <v>158</v>
      </c>
      <c r="AA178" s="26" t="s">
        <v>159</v>
      </c>
      <c r="AB178" s="26">
        <v>17</v>
      </c>
      <c r="AC178" s="26" t="s">
        <v>160</v>
      </c>
      <c r="AD178" s="26">
        <v>6</v>
      </c>
    </row>
    <row r="179" spans="1:30" ht="30" x14ac:dyDescent="0.25">
      <c r="A179" s="26">
        <v>10</v>
      </c>
      <c r="B179" s="26" t="s">
        <v>149</v>
      </c>
      <c r="C179" s="26"/>
      <c r="D179" s="27">
        <v>43678</v>
      </c>
      <c r="E179" s="26" t="s">
        <v>713</v>
      </c>
      <c r="F179" s="26"/>
      <c r="G179" s="26" t="s">
        <v>714</v>
      </c>
      <c r="H179" s="26" t="s">
        <v>267</v>
      </c>
      <c r="I179" s="26" t="s">
        <v>153</v>
      </c>
      <c r="J179" s="27">
        <v>38108</v>
      </c>
      <c r="K179" s="26"/>
      <c r="L179" s="26"/>
      <c r="M179" s="26"/>
      <c r="N179" s="26"/>
      <c r="O179" s="26" t="s">
        <v>172</v>
      </c>
      <c r="P179" s="26"/>
      <c r="Q179" s="26"/>
      <c r="R179" s="26" t="s">
        <v>156</v>
      </c>
      <c r="S179" s="26"/>
      <c r="T179" s="26" t="s">
        <v>715</v>
      </c>
      <c r="U179" s="26"/>
      <c r="V179" s="26"/>
      <c r="W179" s="26"/>
      <c r="X179" s="26">
        <v>40000</v>
      </c>
      <c r="Y179" s="26" t="s">
        <v>164</v>
      </c>
      <c r="Z179" s="26" t="s">
        <v>158</v>
      </c>
      <c r="AA179" s="26"/>
      <c r="AB179" s="26">
        <v>16</v>
      </c>
      <c r="AC179" s="26" t="s">
        <v>160</v>
      </c>
      <c r="AD179" s="26">
        <v>6</v>
      </c>
    </row>
    <row r="180" spans="1:30" ht="30" x14ac:dyDescent="0.25">
      <c r="A180" s="26">
        <v>10</v>
      </c>
      <c r="B180" s="26" t="s">
        <v>149</v>
      </c>
      <c r="C180" s="26"/>
      <c r="D180" s="27">
        <v>43680</v>
      </c>
      <c r="E180" s="26" t="s">
        <v>716</v>
      </c>
      <c r="F180" s="26"/>
      <c r="G180" s="26" t="s">
        <v>717</v>
      </c>
      <c r="H180" s="26" t="s">
        <v>718</v>
      </c>
      <c r="I180" s="26" t="s">
        <v>171</v>
      </c>
      <c r="J180" s="27">
        <v>38490</v>
      </c>
      <c r="K180" s="26"/>
      <c r="L180" s="26"/>
      <c r="M180" s="26"/>
      <c r="N180" s="26"/>
      <c r="O180" s="26" t="s">
        <v>154</v>
      </c>
      <c r="P180" s="26"/>
      <c r="Q180" s="26"/>
      <c r="R180" s="26" t="s">
        <v>156</v>
      </c>
      <c r="S180" s="26"/>
      <c r="T180" s="26" t="s">
        <v>719</v>
      </c>
      <c r="U180" s="26"/>
      <c r="V180" s="26"/>
      <c r="W180" s="26"/>
      <c r="X180" s="26">
        <v>40000</v>
      </c>
      <c r="Y180" s="26" t="s">
        <v>158</v>
      </c>
      <c r="Z180" s="26" t="s">
        <v>158</v>
      </c>
      <c r="AA180" s="26"/>
      <c r="AB180" s="26">
        <v>15</v>
      </c>
      <c r="AC180" s="26" t="s">
        <v>160</v>
      </c>
      <c r="AD180" s="26">
        <v>6</v>
      </c>
    </row>
    <row r="181" spans="1:30" ht="30" x14ac:dyDescent="0.25">
      <c r="A181" s="26">
        <v>10</v>
      </c>
      <c r="B181" s="26" t="s">
        <v>149</v>
      </c>
      <c r="C181" s="26"/>
      <c r="D181" s="27">
        <v>43678</v>
      </c>
      <c r="E181" s="26" t="s">
        <v>720</v>
      </c>
      <c r="F181" s="26"/>
      <c r="G181" s="26" t="s">
        <v>694</v>
      </c>
      <c r="H181" s="26" t="s">
        <v>721</v>
      </c>
      <c r="I181" s="26" t="s">
        <v>171</v>
      </c>
      <c r="J181" s="27">
        <v>38978</v>
      </c>
      <c r="K181" s="26"/>
      <c r="L181" s="26"/>
      <c r="M181" s="26"/>
      <c r="N181" s="26"/>
      <c r="O181" s="26" t="s">
        <v>154</v>
      </c>
      <c r="P181" s="26" t="s">
        <v>155</v>
      </c>
      <c r="Q181" s="26"/>
      <c r="R181" s="26" t="s">
        <v>156</v>
      </c>
      <c r="S181" s="26"/>
      <c r="T181" s="26" t="s">
        <v>722</v>
      </c>
      <c r="U181" s="26"/>
      <c r="V181" s="26"/>
      <c r="W181" s="26"/>
      <c r="X181" s="26">
        <v>50000</v>
      </c>
      <c r="Y181" s="26" t="s">
        <v>158</v>
      </c>
      <c r="Z181" s="26" t="s">
        <v>158</v>
      </c>
      <c r="AA181" s="26" t="s">
        <v>159</v>
      </c>
      <c r="AB181" s="26">
        <v>14</v>
      </c>
      <c r="AC181" s="26" t="s">
        <v>160</v>
      </c>
      <c r="AD181" s="26">
        <v>6</v>
      </c>
    </row>
    <row r="182" spans="1:30" ht="30" x14ac:dyDescent="0.25">
      <c r="A182" s="26">
        <v>10</v>
      </c>
      <c r="B182" s="26" t="s">
        <v>149</v>
      </c>
      <c r="C182" s="26"/>
      <c r="D182" s="27">
        <v>43677</v>
      </c>
      <c r="E182" s="26" t="s">
        <v>723</v>
      </c>
      <c r="F182" s="26"/>
      <c r="G182" s="26" t="s">
        <v>724</v>
      </c>
      <c r="H182" s="26" t="s">
        <v>725</v>
      </c>
      <c r="I182" s="26" t="s">
        <v>171</v>
      </c>
      <c r="J182" s="27">
        <v>38047</v>
      </c>
      <c r="K182" s="26"/>
      <c r="L182" s="26"/>
      <c r="M182" s="26"/>
      <c r="N182" s="26"/>
      <c r="O182" s="26" t="s">
        <v>172</v>
      </c>
      <c r="P182" s="26"/>
      <c r="Q182" s="26"/>
      <c r="R182" s="26" t="s">
        <v>156</v>
      </c>
      <c r="S182" s="26"/>
      <c r="T182" s="26" t="s">
        <v>726</v>
      </c>
      <c r="U182" s="26"/>
      <c r="V182" s="26"/>
      <c r="W182" s="26"/>
      <c r="X182" s="26">
        <v>45000</v>
      </c>
      <c r="Y182" s="26" t="s">
        <v>158</v>
      </c>
      <c r="Z182" s="26" t="s">
        <v>158</v>
      </c>
      <c r="AA182" s="26"/>
      <c r="AB182" s="26">
        <v>16</v>
      </c>
      <c r="AC182" s="26" t="s">
        <v>160</v>
      </c>
      <c r="AD182" s="26">
        <v>0</v>
      </c>
    </row>
    <row r="183" spans="1:30" ht="30" x14ac:dyDescent="0.25">
      <c r="A183" s="26">
        <v>10</v>
      </c>
      <c r="B183" s="26" t="s">
        <v>149</v>
      </c>
      <c r="C183" s="26"/>
      <c r="D183" s="27">
        <v>43677</v>
      </c>
      <c r="E183" s="26" t="s">
        <v>727</v>
      </c>
      <c r="F183" s="26"/>
      <c r="G183" s="26" t="s">
        <v>728</v>
      </c>
      <c r="H183" s="26" t="s">
        <v>729</v>
      </c>
      <c r="I183" s="26" t="s">
        <v>171</v>
      </c>
      <c r="J183" s="27">
        <v>38908</v>
      </c>
      <c r="K183" s="26"/>
      <c r="L183" s="26"/>
      <c r="M183" s="26"/>
      <c r="N183" s="26"/>
      <c r="O183" s="26" t="s">
        <v>172</v>
      </c>
      <c r="P183" s="26"/>
      <c r="Q183" s="26"/>
      <c r="R183" s="26" t="s">
        <v>156</v>
      </c>
      <c r="S183" s="26"/>
      <c r="T183" s="26" t="s">
        <v>730</v>
      </c>
      <c r="U183" s="26"/>
      <c r="V183" s="26"/>
      <c r="W183" s="26"/>
      <c r="X183" s="26">
        <v>45000</v>
      </c>
      <c r="Y183" s="26" t="s">
        <v>158</v>
      </c>
      <c r="Z183" s="26" t="s">
        <v>158</v>
      </c>
      <c r="AA183" s="26"/>
      <c r="AB183" s="26">
        <v>14</v>
      </c>
      <c r="AC183" s="26" t="s">
        <v>160</v>
      </c>
      <c r="AD183" s="26">
        <v>0</v>
      </c>
    </row>
    <row r="184" spans="1:30" ht="30" x14ac:dyDescent="0.25">
      <c r="A184" s="26">
        <v>10</v>
      </c>
      <c r="B184" s="26" t="s">
        <v>149</v>
      </c>
      <c r="C184" s="26"/>
      <c r="D184" s="27">
        <v>42555</v>
      </c>
      <c r="E184" s="26" t="s">
        <v>731</v>
      </c>
      <c r="F184" s="26"/>
      <c r="G184" s="26" t="s">
        <v>732</v>
      </c>
      <c r="H184" s="26" t="s">
        <v>733</v>
      </c>
      <c r="I184" s="26" t="s">
        <v>153</v>
      </c>
      <c r="J184" s="27">
        <v>38178</v>
      </c>
      <c r="K184" s="26"/>
      <c r="L184" s="26"/>
      <c r="M184" s="26"/>
      <c r="N184" s="26"/>
      <c r="O184" s="26" t="s">
        <v>216</v>
      </c>
      <c r="P184" s="26" t="s">
        <v>155</v>
      </c>
      <c r="Q184" s="26"/>
      <c r="R184" s="26" t="s">
        <v>156</v>
      </c>
      <c r="S184" s="26"/>
      <c r="T184" s="26" t="s">
        <v>734</v>
      </c>
      <c r="U184" s="26"/>
      <c r="V184" s="26"/>
      <c r="W184" s="26"/>
      <c r="X184" s="26">
        <v>40000</v>
      </c>
      <c r="Y184" s="26" t="s">
        <v>158</v>
      </c>
      <c r="Z184" s="26" t="s">
        <v>158</v>
      </c>
      <c r="AA184" s="26" t="s">
        <v>159</v>
      </c>
      <c r="AB184" s="26">
        <v>16</v>
      </c>
      <c r="AC184" s="26" t="s">
        <v>160</v>
      </c>
      <c r="AD184" s="26">
        <v>0</v>
      </c>
    </row>
    <row r="185" spans="1:30" ht="30" x14ac:dyDescent="0.25">
      <c r="A185" s="26">
        <v>11</v>
      </c>
      <c r="B185" s="26" t="s">
        <v>149</v>
      </c>
      <c r="C185" s="26"/>
      <c r="D185" s="27">
        <v>41871</v>
      </c>
      <c r="E185" s="26" t="s">
        <v>735</v>
      </c>
      <c r="F185" s="26"/>
      <c r="G185" s="26" t="s">
        <v>736</v>
      </c>
      <c r="H185" s="26" t="s">
        <v>504</v>
      </c>
      <c r="I185" s="26" t="s">
        <v>171</v>
      </c>
      <c r="J185" s="27">
        <v>38561</v>
      </c>
      <c r="K185" s="26"/>
      <c r="L185" s="26"/>
      <c r="M185" s="26"/>
      <c r="N185" s="26"/>
      <c r="O185" s="26" t="s">
        <v>172</v>
      </c>
      <c r="P185" s="26" t="s">
        <v>155</v>
      </c>
      <c r="Q185" s="26"/>
      <c r="R185" s="26" t="s">
        <v>156</v>
      </c>
      <c r="S185" s="26"/>
      <c r="T185" s="26" t="s">
        <v>737</v>
      </c>
      <c r="U185" s="26"/>
      <c r="V185" s="26"/>
      <c r="W185" s="26"/>
      <c r="X185" s="26">
        <v>40000</v>
      </c>
      <c r="Y185" s="26" t="s">
        <v>158</v>
      </c>
      <c r="Z185" s="26" t="s">
        <v>164</v>
      </c>
      <c r="AA185" s="26" t="s">
        <v>159</v>
      </c>
      <c r="AB185" s="26">
        <v>15</v>
      </c>
      <c r="AC185" s="26" t="s">
        <v>160</v>
      </c>
      <c r="AD185" s="26">
        <v>0</v>
      </c>
    </row>
    <row r="186" spans="1:30" ht="30" x14ac:dyDescent="0.25">
      <c r="A186" s="26">
        <v>11</v>
      </c>
      <c r="B186" s="26" t="s">
        <v>149</v>
      </c>
      <c r="C186" s="26"/>
      <c r="D186" s="27">
        <v>42216</v>
      </c>
      <c r="E186" s="26" t="s">
        <v>222</v>
      </c>
      <c r="F186" s="26"/>
      <c r="G186" s="26" t="s">
        <v>380</v>
      </c>
      <c r="H186" s="26" t="s">
        <v>738</v>
      </c>
      <c r="I186" s="26" t="s">
        <v>153</v>
      </c>
      <c r="J186" s="27">
        <v>38170</v>
      </c>
      <c r="K186" s="26"/>
      <c r="L186" s="26"/>
      <c r="M186" s="26"/>
      <c r="N186" s="26"/>
      <c r="O186" s="26" t="s">
        <v>154</v>
      </c>
      <c r="P186" s="26" t="s">
        <v>199</v>
      </c>
      <c r="Q186" s="26"/>
      <c r="R186" s="26" t="s">
        <v>156</v>
      </c>
      <c r="S186" s="26"/>
      <c r="T186" s="26" t="s">
        <v>739</v>
      </c>
      <c r="U186" s="26"/>
      <c r="V186" s="26"/>
      <c r="W186" s="26"/>
      <c r="X186" s="26">
        <v>40000</v>
      </c>
      <c r="Y186" s="26" t="s">
        <v>158</v>
      </c>
      <c r="Z186" s="26" t="s">
        <v>158</v>
      </c>
      <c r="AA186" s="26" t="s">
        <v>201</v>
      </c>
      <c r="AB186" s="26">
        <v>16</v>
      </c>
      <c r="AC186" s="26" t="s">
        <v>160</v>
      </c>
      <c r="AD186" s="26">
        <v>0</v>
      </c>
    </row>
    <row r="187" spans="1:30" ht="30" x14ac:dyDescent="0.25">
      <c r="A187" s="26">
        <v>11</v>
      </c>
      <c r="B187" s="26" t="s">
        <v>149</v>
      </c>
      <c r="C187" s="26"/>
      <c r="D187" s="27">
        <v>42556</v>
      </c>
      <c r="E187" s="26" t="s">
        <v>740</v>
      </c>
      <c r="F187" s="26"/>
      <c r="G187" s="26" t="s">
        <v>562</v>
      </c>
      <c r="H187" s="26" t="s">
        <v>586</v>
      </c>
      <c r="I187" s="26" t="s">
        <v>153</v>
      </c>
      <c r="J187" s="27">
        <v>38698</v>
      </c>
      <c r="K187" s="26"/>
      <c r="L187" s="26"/>
      <c r="M187" s="26"/>
      <c r="N187" s="26"/>
      <c r="O187" s="26" t="s">
        <v>154</v>
      </c>
      <c r="P187" s="26" t="s">
        <v>155</v>
      </c>
      <c r="Q187" s="26"/>
      <c r="R187" s="26" t="s">
        <v>156</v>
      </c>
      <c r="S187" s="26"/>
      <c r="T187" s="26" t="s">
        <v>741</v>
      </c>
      <c r="U187" s="26"/>
      <c r="V187" s="26"/>
      <c r="W187" s="26"/>
      <c r="X187" s="26">
        <v>45000</v>
      </c>
      <c r="Y187" s="26" t="s">
        <v>158</v>
      </c>
      <c r="Z187" s="26" t="s">
        <v>158</v>
      </c>
      <c r="AA187" s="26" t="s">
        <v>159</v>
      </c>
      <c r="AB187" s="26">
        <v>15</v>
      </c>
      <c r="AC187" s="26" t="s">
        <v>160</v>
      </c>
      <c r="AD187" s="26">
        <v>2</v>
      </c>
    </row>
    <row r="188" spans="1:30" ht="30" x14ac:dyDescent="0.25">
      <c r="A188" s="26">
        <v>11</v>
      </c>
      <c r="B188" s="26" t="s">
        <v>149</v>
      </c>
      <c r="C188" s="26"/>
      <c r="D188" s="27">
        <v>41871</v>
      </c>
      <c r="E188" s="26" t="s">
        <v>742</v>
      </c>
      <c r="F188" s="26"/>
      <c r="G188" s="26" t="s">
        <v>289</v>
      </c>
      <c r="H188" s="26" t="s">
        <v>290</v>
      </c>
      <c r="I188" s="26" t="s">
        <v>171</v>
      </c>
      <c r="J188" s="27">
        <v>38508</v>
      </c>
      <c r="K188" s="26"/>
      <c r="L188" s="26"/>
      <c r="M188" s="26"/>
      <c r="N188" s="26"/>
      <c r="O188" s="26" t="s">
        <v>172</v>
      </c>
      <c r="P188" s="26" t="s">
        <v>155</v>
      </c>
      <c r="Q188" s="26"/>
      <c r="R188" s="26" t="s">
        <v>156</v>
      </c>
      <c r="S188" s="26"/>
      <c r="T188" s="26" t="s">
        <v>546</v>
      </c>
      <c r="U188" s="26"/>
      <c r="V188" s="26"/>
      <c r="W188" s="26"/>
      <c r="X188" s="26">
        <v>40000</v>
      </c>
      <c r="Y188" s="26" t="s">
        <v>158</v>
      </c>
      <c r="Z188" s="26" t="s">
        <v>158</v>
      </c>
      <c r="AA188" s="26" t="s">
        <v>159</v>
      </c>
      <c r="AB188" s="26">
        <v>15</v>
      </c>
      <c r="AC188" s="26" t="s">
        <v>160</v>
      </c>
      <c r="AD188" s="26">
        <v>0</v>
      </c>
    </row>
    <row r="189" spans="1:30" ht="30" x14ac:dyDescent="0.25">
      <c r="A189" s="26">
        <v>11</v>
      </c>
      <c r="B189" s="26" t="s">
        <v>149</v>
      </c>
      <c r="C189" s="26"/>
      <c r="D189" s="27">
        <v>43307</v>
      </c>
      <c r="E189" s="26" t="s">
        <v>743</v>
      </c>
      <c r="F189" s="26"/>
      <c r="G189" s="26" t="s">
        <v>303</v>
      </c>
      <c r="H189" s="26" t="s">
        <v>744</v>
      </c>
      <c r="I189" s="26" t="s">
        <v>171</v>
      </c>
      <c r="J189" s="27">
        <v>38691</v>
      </c>
      <c r="K189" s="26"/>
      <c r="L189" s="26"/>
      <c r="M189" s="26"/>
      <c r="N189" s="26"/>
      <c r="O189" s="26" t="s">
        <v>172</v>
      </c>
      <c r="P189" s="26" t="s">
        <v>199</v>
      </c>
      <c r="Q189" s="26"/>
      <c r="R189" s="26" t="s">
        <v>156</v>
      </c>
      <c r="S189" s="26"/>
      <c r="T189" s="26" t="s">
        <v>745</v>
      </c>
      <c r="U189" s="26"/>
      <c r="V189" s="26"/>
      <c r="W189" s="26"/>
      <c r="X189" s="26">
        <v>40000</v>
      </c>
      <c r="Y189" s="26" t="s">
        <v>158</v>
      </c>
      <c r="Z189" s="26" t="s">
        <v>158</v>
      </c>
      <c r="AA189" s="26" t="s">
        <v>201</v>
      </c>
      <c r="AB189" s="26">
        <v>15</v>
      </c>
      <c r="AC189" s="26" t="s">
        <v>160</v>
      </c>
      <c r="AD189" s="26">
        <v>6</v>
      </c>
    </row>
    <row r="190" spans="1:30" ht="30" x14ac:dyDescent="0.25">
      <c r="A190" s="26">
        <v>11</v>
      </c>
      <c r="B190" s="26" t="s">
        <v>149</v>
      </c>
      <c r="C190" s="26"/>
      <c r="D190" s="27">
        <v>42200</v>
      </c>
      <c r="E190" s="26" t="s">
        <v>467</v>
      </c>
      <c r="F190" s="26"/>
      <c r="G190" s="26" t="s">
        <v>468</v>
      </c>
      <c r="H190" s="26" t="s">
        <v>515</v>
      </c>
      <c r="I190" s="26" t="s">
        <v>153</v>
      </c>
      <c r="J190" s="27">
        <v>39255</v>
      </c>
      <c r="K190" s="26"/>
      <c r="L190" s="26"/>
      <c r="M190" s="26"/>
      <c r="N190" s="26"/>
      <c r="O190" s="26" t="s">
        <v>154</v>
      </c>
      <c r="P190" s="26" t="s">
        <v>155</v>
      </c>
      <c r="Q190" s="26"/>
      <c r="R190" s="26" t="s">
        <v>156</v>
      </c>
      <c r="S190" s="26"/>
      <c r="T190" s="26" t="s">
        <v>746</v>
      </c>
      <c r="U190" s="26"/>
      <c r="V190" s="26"/>
      <c r="W190" s="26"/>
      <c r="X190" s="26">
        <v>40000</v>
      </c>
      <c r="Y190" s="26" t="s">
        <v>158</v>
      </c>
      <c r="Z190" s="26" t="s">
        <v>158</v>
      </c>
      <c r="AA190" s="26" t="s">
        <v>159</v>
      </c>
      <c r="AB190" s="26">
        <v>13</v>
      </c>
      <c r="AC190" s="26" t="s">
        <v>160</v>
      </c>
      <c r="AD190" s="26">
        <v>0</v>
      </c>
    </row>
    <row r="191" spans="1:30" ht="30" x14ac:dyDescent="0.25">
      <c r="A191" s="26">
        <v>11</v>
      </c>
      <c r="B191" s="26" t="s">
        <v>149</v>
      </c>
      <c r="C191" s="26"/>
      <c r="D191" s="27">
        <v>42193</v>
      </c>
      <c r="E191" s="26" t="s">
        <v>280</v>
      </c>
      <c r="F191" s="26"/>
      <c r="G191" s="26" t="s">
        <v>663</v>
      </c>
      <c r="H191" s="26" t="s">
        <v>353</v>
      </c>
      <c r="I191" s="26" t="s">
        <v>153</v>
      </c>
      <c r="J191" s="27">
        <v>38087</v>
      </c>
      <c r="K191" s="26"/>
      <c r="L191" s="26"/>
      <c r="M191" s="26"/>
      <c r="N191" s="26"/>
      <c r="O191" s="26" t="s">
        <v>172</v>
      </c>
      <c r="P191" s="26" t="s">
        <v>155</v>
      </c>
      <c r="Q191" s="26"/>
      <c r="R191" s="26" t="s">
        <v>156</v>
      </c>
      <c r="S191" s="26"/>
      <c r="T191" s="26" t="s">
        <v>747</v>
      </c>
      <c r="U191" s="26"/>
      <c r="V191" s="26"/>
      <c r="W191" s="26"/>
      <c r="X191" s="26">
        <v>45000</v>
      </c>
      <c r="Y191" s="26" t="s">
        <v>158</v>
      </c>
      <c r="Z191" s="26" t="s">
        <v>158</v>
      </c>
      <c r="AA191" s="26" t="s">
        <v>159</v>
      </c>
      <c r="AB191" s="26">
        <v>16</v>
      </c>
      <c r="AC191" s="26" t="s">
        <v>160</v>
      </c>
      <c r="AD191" s="26">
        <v>1</v>
      </c>
    </row>
    <row r="192" spans="1:30" ht="30" x14ac:dyDescent="0.25">
      <c r="A192" s="26">
        <v>11</v>
      </c>
      <c r="B192" s="26" t="s">
        <v>149</v>
      </c>
      <c r="C192" s="26"/>
      <c r="D192" s="27">
        <v>42193</v>
      </c>
      <c r="E192" s="26" t="s">
        <v>570</v>
      </c>
      <c r="F192" s="26"/>
      <c r="G192" s="26" t="s">
        <v>748</v>
      </c>
      <c r="H192" s="26" t="s">
        <v>324</v>
      </c>
      <c r="I192" s="26" t="s">
        <v>153</v>
      </c>
      <c r="J192" s="27">
        <v>37695</v>
      </c>
      <c r="K192" s="26"/>
      <c r="L192" s="26"/>
      <c r="M192" s="26"/>
      <c r="N192" s="26"/>
      <c r="O192" s="26" t="s">
        <v>172</v>
      </c>
      <c r="P192" s="26" t="s">
        <v>155</v>
      </c>
      <c r="Q192" s="26"/>
      <c r="R192" s="26" t="s">
        <v>156</v>
      </c>
      <c r="S192" s="26"/>
      <c r="T192" s="26" t="s">
        <v>749</v>
      </c>
      <c r="U192" s="26"/>
      <c r="V192" s="26"/>
      <c r="W192" s="26"/>
      <c r="X192" s="26">
        <v>45000</v>
      </c>
      <c r="Y192" s="26" t="s">
        <v>158</v>
      </c>
      <c r="Z192" s="26" t="s">
        <v>158</v>
      </c>
      <c r="AA192" s="26" t="s">
        <v>159</v>
      </c>
      <c r="AB192" s="26">
        <v>17</v>
      </c>
      <c r="AC192" s="26" t="s">
        <v>160</v>
      </c>
      <c r="AD192" s="26">
        <v>0</v>
      </c>
    </row>
    <row r="193" spans="1:30" ht="30" x14ac:dyDescent="0.25">
      <c r="A193" s="26">
        <v>11</v>
      </c>
      <c r="B193" s="26" t="s">
        <v>149</v>
      </c>
      <c r="C193" s="26"/>
      <c r="D193" s="27">
        <v>41871</v>
      </c>
      <c r="E193" s="26" t="s">
        <v>750</v>
      </c>
      <c r="F193" s="26"/>
      <c r="G193" s="26" t="s">
        <v>751</v>
      </c>
      <c r="H193" s="26" t="s">
        <v>752</v>
      </c>
      <c r="I193" s="26" t="s">
        <v>153</v>
      </c>
      <c r="J193" s="27">
        <v>38441</v>
      </c>
      <c r="K193" s="26"/>
      <c r="L193" s="26"/>
      <c r="M193" s="26"/>
      <c r="N193" s="26"/>
      <c r="O193" s="26" t="s">
        <v>154</v>
      </c>
      <c r="P193" s="26" t="s">
        <v>155</v>
      </c>
      <c r="Q193" s="26"/>
      <c r="R193" s="26" t="s">
        <v>156</v>
      </c>
      <c r="S193" s="26"/>
      <c r="T193" s="26" t="s">
        <v>753</v>
      </c>
      <c r="U193" s="26"/>
      <c r="V193" s="26"/>
      <c r="W193" s="26"/>
      <c r="X193" s="26">
        <v>40000</v>
      </c>
      <c r="Y193" s="26" t="s">
        <v>158</v>
      </c>
      <c r="Z193" s="26" t="s">
        <v>158</v>
      </c>
      <c r="AA193" s="26" t="s">
        <v>159</v>
      </c>
      <c r="AB193" s="26">
        <v>15</v>
      </c>
      <c r="AC193" s="26" t="s">
        <v>160</v>
      </c>
      <c r="AD193" s="26">
        <v>3</v>
      </c>
    </row>
    <row r="194" spans="1:30" ht="30" x14ac:dyDescent="0.25">
      <c r="A194" s="26">
        <v>11</v>
      </c>
      <c r="B194" s="26" t="s">
        <v>149</v>
      </c>
      <c r="C194" s="26"/>
      <c r="D194" s="27">
        <v>43652</v>
      </c>
      <c r="E194" s="26" t="s">
        <v>754</v>
      </c>
      <c r="F194" s="26"/>
      <c r="G194" s="26" t="s">
        <v>276</v>
      </c>
      <c r="H194" s="26" t="s">
        <v>755</v>
      </c>
      <c r="I194" s="26" t="s">
        <v>171</v>
      </c>
      <c r="J194" s="27">
        <v>38773</v>
      </c>
      <c r="K194" s="26"/>
      <c r="L194" s="26"/>
      <c r="M194" s="26"/>
      <c r="N194" s="26"/>
      <c r="O194" s="26" t="s">
        <v>172</v>
      </c>
      <c r="P194" s="26"/>
      <c r="Q194" s="26"/>
      <c r="R194" s="26" t="s">
        <v>156</v>
      </c>
      <c r="S194" s="26"/>
      <c r="T194" s="26" t="s">
        <v>756</v>
      </c>
      <c r="U194" s="26"/>
      <c r="V194" s="26"/>
      <c r="W194" s="26"/>
      <c r="X194" s="26">
        <v>50000</v>
      </c>
      <c r="Y194" s="26" t="s">
        <v>164</v>
      </c>
      <c r="Z194" s="26" t="s">
        <v>158</v>
      </c>
      <c r="AA194" s="26"/>
      <c r="AB194" s="26">
        <v>14</v>
      </c>
      <c r="AC194" s="26" t="s">
        <v>160</v>
      </c>
      <c r="AD194" s="26">
        <v>6</v>
      </c>
    </row>
    <row r="195" spans="1:30" ht="30" x14ac:dyDescent="0.25">
      <c r="A195" s="26">
        <v>11</v>
      </c>
      <c r="B195" s="26" t="s">
        <v>149</v>
      </c>
      <c r="C195" s="26"/>
      <c r="D195" s="27">
        <v>43313</v>
      </c>
      <c r="E195" s="26" t="s">
        <v>757</v>
      </c>
      <c r="F195" s="26"/>
      <c r="G195" s="26" t="s">
        <v>758</v>
      </c>
      <c r="H195" s="26" t="s">
        <v>759</v>
      </c>
      <c r="I195" s="26" t="s">
        <v>171</v>
      </c>
      <c r="J195" s="27">
        <v>38700</v>
      </c>
      <c r="K195" s="26"/>
      <c r="L195" s="26"/>
      <c r="M195" s="26"/>
      <c r="N195" s="26"/>
      <c r="O195" s="26" t="s">
        <v>154</v>
      </c>
      <c r="P195" s="26" t="s">
        <v>155</v>
      </c>
      <c r="Q195" s="26"/>
      <c r="R195" s="26" t="s">
        <v>156</v>
      </c>
      <c r="S195" s="26"/>
      <c r="T195" s="26" t="s">
        <v>760</v>
      </c>
      <c r="U195" s="26"/>
      <c r="V195" s="26"/>
      <c r="W195" s="26"/>
      <c r="X195" s="26">
        <v>40000</v>
      </c>
      <c r="Y195" s="26" t="s">
        <v>158</v>
      </c>
      <c r="Z195" s="26" t="s">
        <v>158</v>
      </c>
      <c r="AA195" s="26" t="s">
        <v>159</v>
      </c>
      <c r="AB195" s="26">
        <v>15</v>
      </c>
      <c r="AC195" s="26" t="s">
        <v>160</v>
      </c>
      <c r="AD195" s="26">
        <v>5</v>
      </c>
    </row>
    <row r="196" spans="1:30" ht="30" x14ac:dyDescent="0.25">
      <c r="A196" s="26">
        <v>11</v>
      </c>
      <c r="B196" s="26" t="s">
        <v>149</v>
      </c>
      <c r="C196" s="26"/>
      <c r="D196" s="27">
        <v>43313</v>
      </c>
      <c r="E196" s="26" t="s">
        <v>328</v>
      </c>
      <c r="F196" s="26"/>
      <c r="G196" s="26" t="s">
        <v>562</v>
      </c>
      <c r="H196" s="26" t="s">
        <v>761</v>
      </c>
      <c r="I196" s="26" t="s">
        <v>171</v>
      </c>
      <c r="J196" s="27">
        <v>38965</v>
      </c>
      <c r="K196" s="26"/>
      <c r="L196" s="26"/>
      <c r="M196" s="26"/>
      <c r="N196" s="26"/>
      <c r="O196" s="26" t="s">
        <v>154</v>
      </c>
      <c r="P196" s="26" t="s">
        <v>155</v>
      </c>
      <c r="Q196" s="26"/>
      <c r="R196" s="26" t="s">
        <v>156</v>
      </c>
      <c r="S196" s="26"/>
      <c r="T196" s="26" t="s">
        <v>762</v>
      </c>
      <c r="U196" s="26"/>
      <c r="V196" s="26"/>
      <c r="W196" s="26"/>
      <c r="X196" s="26">
        <v>45000</v>
      </c>
      <c r="Y196" s="26" t="s">
        <v>158</v>
      </c>
      <c r="Z196" s="26" t="s">
        <v>158</v>
      </c>
      <c r="AA196" s="26" t="s">
        <v>159</v>
      </c>
      <c r="AB196" s="26">
        <v>14</v>
      </c>
      <c r="AC196" s="26" t="s">
        <v>160</v>
      </c>
      <c r="AD196" s="26">
        <v>0</v>
      </c>
    </row>
    <row r="197" spans="1:30" ht="30" x14ac:dyDescent="0.25">
      <c r="A197" s="26">
        <v>11</v>
      </c>
      <c r="B197" s="26" t="s">
        <v>149</v>
      </c>
      <c r="C197" s="26"/>
      <c r="D197" s="27">
        <v>42198</v>
      </c>
      <c r="E197" s="26" t="s">
        <v>763</v>
      </c>
      <c r="F197" s="26"/>
      <c r="G197" s="26" t="s">
        <v>764</v>
      </c>
      <c r="H197" s="26" t="s">
        <v>765</v>
      </c>
      <c r="I197" s="26" t="s">
        <v>153</v>
      </c>
      <c r="J197" s="27">
        <v>38466</v>
      </c>
      <c r="K197" s="26"/>
      <c r="L197" s="26"/>
      <c r="M197" s="26"/>
      <c r="N197" s="26"/>
      <c r="O197" s="26" t="s">
        <v>154</v>
      </c>
      <c r="P197" s="26" t="s">
        <v>155</v>
      </c>
      <c r="Q197" s="26"/>
      <c r="R197" s="26" t="s">
        <v>156</v>
      </c>
      <c r="S197" s="26"/>
      <c r="T197" s="26" t="s">
        <v>766</v>
      </c>
      <c r="U197" s="26"/>
      <c r="V197" s="26"/>
      <c r="W197" s="26"/>
      <c r="X197" s="26">
        <v>40000</v>
      </c>
      <c r="Y197" s="26" t="s">
        <v>158</v>
      </c>
      <c r="Z197" s="26" t="s">
        <v>164</v>
      </c>
      <c r="AA197" s="26" t="s">
        <v>159</v>
      </c>
      <c r="AB197" s="26">
        <v>15</v>
      </c>
      <c r="AC197" s="26" t="s">
        <v>160</v>
      </c>
      <c r="AD197" s="26">
        <v>4</v>
      </c>
    </row>
    <row r="198" spans="1:30" ht="30" x14ac:dyDescent="0.25">
      <c r="A198" s="26">
        <v>11</v>
      </c>
      <c r="B198" s="26" t="s">
        <v>149</v>
      </c>
      <c r="C198" s="26"/>
      <c r="D198" s="27">
        <v>41871</v>
      </c>
      <c r="E198" s="26" t="s">
        <v>537</v>
      </c>
      <c r="F198" s="26"/>
      <c r="G198" s="26" t="s">
        <v>690</v>
      </c>
      <c r="H198" s="26" t="s">
        <v>691</v>
      </c>
      <c r="I198" s="26" t="s">
        <v>171</v>
      </c>
      <c r="J198" s="27">
        <v>38225</v>
      </c>
      <c r="K198" s="26"/>
      <c r="L198" s="26"/>
      <c r="M198" s="26"/>
      <c r="N198" s="26"/>
      <c r="O198" s="26" t="s">
        <v>172</v>
      </c>
      <c r="P198" s="26" t="s">
        <v>155</v>
      </c>
      <c r="Q198" s="26"/>
      <c r="R198" s="26" t="s">
        <v>156</v>
      </c>
      <c r="S198" s="26"/>
      <c r="T198" s="26" t="s">
        <v>767</v>
      </c>
      <c r="U198" s="26"/>
      <c r="V198" s="26"/>
      <c r="W198" s="26"/>
      <c r="X198" s="26">
        <v>40000</v>
      </c>
      <c r="Y198" s="26" t="s">
        <v>158</v>
      </c>
      <c r="Z198" s="26" t="s">
        <v>164</v>
      </c>
      <c r="AA198" s="26" t="s">
        <v>159</v>
      </c>
      <c r="AB198" s="26">
        <v>16</v>
      </c>
      <c r="AC198" s="26" t="s">
        <v>160</v>
      </c>
      <c r="AD198" s="26">
        <v>0</v>
      </c>
    </row>
    <row r="199" spans="1:30" ht="30" x14ac:dyDescent="0.25">
      <c r="A199" s="26">
        <v>11</v>
      </c>
      <c r="B199" s="26" t="s">
        <v>149</v>
      </c>
      <c r="C199" s="26"/>
      <c r="D199" s="27">
        <v>43308</v>
      </c>
      <c r="E199" s="26" t="s">
        <v>768</v>
      </c>
      <c r="F199" s="26"/>
      <c r="G199" s="26" t="s">
        <v>769</v>
      </c>
      <c r="H199" s="26" t="s">
        <v>770</v>
      </c>
      <c r="I199" s="26" t="s">
        <v>171</v>
      </c>
      <c r="J199" s="27">
        <v>38804</v>
      </c>
      <c r="K199" s="26"/>
      <c r="L199" s="26"/>
      <c r="M199" s="26"/>
      <c r="N199" s="26"/>
      <c r="O199" s="26" t="s">
        <v>154</v>
      </c>
      <c r="P199" s="26" t="s">
        <v>155</v>
      </c>
      <c r="Q199" s="26"/>
      <c r="R199" s="26" t="s">
        <v>156</v>
      </c>
      <c r="S199" s="26"/>
      <c r="T199" s="26" t="s">
        <v>771</v>
      </c>
      <c r="U199" s="26"/>
      <c r="V199" s="26"/>
      <c r="W199" s="26"/>
      <c r="X199" s="26">
        <v>50000</v>
      </c>
      <c r="Y199" s="26" t="s">
        <v>158</v>
      </c>
      <c r="Z199" s="26" t="s">
        <v>158</v>
      </c>
      <c r="AA199" s="26" t="s">
        <v>159</v>
      </c>
      <c r="AB199" s="26">
        <v>14</v>
      </c>
      <c r="AC199" s="26" t="s">
        <v>160</v>
      </c>
      <c r="AD199" s="26">
        <v>6</v>
      </c>
    </row>
    <row r="200" spans="1:30" ht="30" x14ac:dyDescent="0.25">
      <c r="A200" s="26">
        <v>11</v>
      </c>
      <c r="B200" s="26" t="s">
        <v>149</v>
      </c>
      <c r="C200" s="26"/>
      <c r="D200" s="27">
        <v>213</v>
      </c>
      <c r="E200" s="26" t="s">
        <v>772</v>
      </c>
      <c r="F200" s="26"/>
      <c r="G200" s="26" t="s">
        <v>694</v>
      </c>
      <c r="H200" s="26" t="s">
        <v>695</v>
      </c>
      <c r="I200" s="26" t="s">
        <v>171</v>
      </c>
      <c r="J200" s="27">
        <v>38389</v>
      </c>
      <c r="K200" s="26"/>
      <c r="L200" s="26"/>
      <c r="M200" s="26"/>
      <c r="N200" s="26"/>
      <c r="O200" s="26" t="s">
        <v>154</v>
      </c>
      <c r="P200" s="26" t="s">
        <v>155</v>
      </c>
      <c r="Q200" s="26"/>
      <c r="R200" s="26" t="s">
        <v>156</v>
      </c>
      <c r="S200" s="26"/>
      <c r="T200" s="26" t="s">
        <v>773</v>
      </c>
      <c r="U200" s="26"/>
      <c r="V200" s="26"/>
      <c r="W200" s="26"/>
      <c r="X200" s="26">
        <v>40000</v>
      </c>
      <c r="Y200" s="26" t="s">
        <v>158</v>
      </c>
      <c r="Z200" s="26" t="s">
        <v>158</v>
      </c>
      <c r="AA200" s="26" t="s">
        <v>159</v>
      </c>
      <c r="AB200" s="26">
        <v>15</v>
      </c>
      <c r="AC200" s="26" t="s">
        <v>160</v>
      </c>
      <c r="AD200" s="26">
        <v>6</v>
      </c>
    </row>
    <row r="201" spans="1:30" ht="30" x14ac:dyDescent="0.25">
      <c r="A201" s="26">
        <v>11</v>
      </c>
      <c r="B201" s="26" t="s">
        <v>149</v>
      </c>
      <c r="C201" s="26"/>
      <c r="D201" s="27">
        <v>43284</v>
      </c>
      <c r="E201" s="26" t="s">
        <v>772</v>
      </c>
      <c r="F201" s="26"/>
      <c r="G201" s="26" t="s">
        <v>468</v>
      </c>
      <c r="H201" s="26" t="s">
        <v>267</v>
      </c>
      <c r="I201" s="26" t="s">
        <v>171</v>
      </c>
      <c r="J201" s="27">
        <v>38148</v>
      </c>
      <c r="K201" s="26"/>
      <c r="L201" s="26"/>
      <c r="M201" s="26"/>
      <c r="N201" s="26"/>
      <c r="O201" s="26" t="s">
        <v>172</v>
      </c>
      <c r="P201" s="26" t="s">
        <v>155</v>
      </c>
      <c r="Q201" s="26"/>
      <c r="R201" s="26" t="s">
        <v>156</v>
      </c>
      <c r="S201" s="26"/>
      <c r="T201" s="26" t="s">
        <v>774</v>
      </c>
      <c r="U201" s="26"/>
      <c r="V201" s="26"/>
      <c r="W201" s="26"/>
      <c r="X201" s="26">
        <v>40000</v>
      </c>
      <c r="Y201" s="26" t="s">
        <v>164</v>
      </c>
      <c r="Z201" s="26" t="s">
        <v>158</v>
      </c>
      <c r="AA201" s="26" t="s">
        <v>159</v>
      </c>
      <c r="AB201" s="26">
        <v>16</v>
      </c>
      <c r="AC201" s="26" t="s">
        <v>160</v>
      </c>
      <c r="AD201" s="26">
        <v>0</v>
      </c>
    </row>
    <row r="202" spans="1:30" ht="30" x14ac:dyDescent="0.25">
      <c r="A202" s="26">
        <v>11</v>
      </c>
      <c r="B202" s="26" t="s">
        <v>149</v>
      </c>
      <c r="C202" s="26"/>
      <c r="D202" s="27">
        <v>41871</v>
      </c>
      <c r="E202" s="26" t="s">
        <v>206</v>
      </c>
      <c r="F202" s="26"/>
      <c r="G202" s="26" t="s">
        <v>775</v>
      </c>
      <c r="H202" s="26" t="s">
        <v>314</v>
      </c>
      <c r="I202" s="26" t="s">
        <v>171</v>
      </c>
      <c r="J202" s="27">
        <v>38385</v>
      </c>
      <c r="K202" s="26"/>
      <c r="L202" s="26"/>
      <c r="M202" s="26"/>
      <c r="N202" s="26"/>
      <c r="O202" s="26" t="s">
        <v>172</v>
      </c>
      <c r="P202" s="26" t="s">
        <v>155</v>
      </c>
      <c r="Q202" s="26"/>
      <c r="R202" s="26" t="s">
        <v>156</v>
      </c>
      <c r="S202" s="26"/>
      <c r="T202" s="26" t="s">
        <v>776</v>
      </c>
      <c r="U202" s="26"/>
      <c r="V202" s="26"/>
      <c r="W202" s="26"/>
      <c r="X202" s="26">
        <v>40000</v>
      </c>
      <c r="Y202" s="26" t="s">
        <v>158</v>
      </c>
      <c r="Z202" s="26" t="s">
        <v>158</v>
      </c>
      <c r="AA202" s="26" t="s">
        <v>159</v>
      </c>
      <c r="AB202" s="26">
        <v>15</v>
      </c>
      <c r="AC202" s="26" t="s">
        <v>160</v>
      </c>
      <c r="AD202" s="26">
        <v>0</v>
      </c>
    </row>
    <row r="203" spans="1:30" ht="30" x14ac:dyDescent="0.25">
      <c r="A203" s="26">
        <v>11</v>
      </c>
      <c r="B203" s="26" t="s">
        <v>149</v>
      </c>
      <c r="C203" s="26"/>
      <c r="D203" s="27">
        <v>43305</v>
      </c>
      <c r="E203" s="26" t="s">
        <v>777</v>
      </c>
      <c r="F203" s="26"/>
      <c r="G203" s="26" t="s">
        <v>778</v>
      </c>
      <c r="H203" s="26" t="s">
        <v>264</v>
      </c>
      <c r="I203" s="26" t="s">
        <v>153</v>
      </c>
      <c r="J203" s="27">
        <v>38188</v>
      </c>
      <c r="K203" s="26"/>
      <c r="L203" s="26"/>
      <c r="M203" s="26"/>
      <c r="N203" s="26"/>
      <c r="O203" s="26" t="s">
        <v>172</v>
      </c>
      <c r="P203" s="26" t="s">
        <v>155</v>
      </c>
      <c r="Q203" s="26"/>
      <c r="R203" s="26" t="s">
        <v>156</v>
      </c>
      <c r="S203" s="26"/>
      <c r="T203" s="26" t="s">
        <v>779</v>
      </c>
      <c r="U203" s="26"/>
      <c r="V203" s="26"/>
      <c r="W203" s="26"/>
      <c r="X203" s="26">
        <v>36000</v>
      </c>
      <c r="Y203" s="26" t="s">
        <v>158</v>
      </c>
      <c r="Z203" s="26" t="s">
        <v>164</v>
      </c>
      <c r="AA203" s="26" t="s">
        <v>159</v>
      </c>
      <c r="AB203" s="26">
        <v>16</v>
      </c>
      <c r="AC203" s="26" t="s">
        <v>160</v>
      </c>
      <c r="AD203" s="26">
        <v>4</v>
      </c>
    </row>
    <row r="204" spans="1:30" ht="30" x14ac:dyDescent="0.25">
      <c r="A204" s="26">
        <v>11</v>
      </c>
      <c r="B204" s="26" t="s">
        <v>149</v>
      </c>
      <c r="C204" s="26"/>
      <c r="D204" s="27">
        <v>41871</v>
      </c>
      <c r="E204" s="26" t="s">
        <v>780</v>
      </c>
      <c r="F204" s="26"/>
      <c r="G204" s="26" t="s">
        <v>684</v>
      </c>
      <c r="H204" s="26" t="s">
        <v>353</v>
      </c>
      <c r="I204" s="26" t="s">
        <v>153</v>
      </c>
      <c r="J204" s="27">
        <v>38726</v>
      </c>
      <c r="K204" s="26"/>
      <c r="L204" s="26"/>
      <c r="M204" s="26"/>
      <c r="N204" s="26"/>
      <c r="O204" s="26" t="s">
        <v>172</v>
      </c>
      <c r="P204" s="26" t="s">
        <v>155</v>
      </c>
      <c r="Q204" s="26"/>
      <c r="R204" s="26" t="s">
        <v>156</v>
      </c>
      <c r="S204" s="26"/>
      <c r="T204" s="26" t="s">
        <v>781</v>
      </c>
      <c r="U204" s="26"/>
      <c r="V204" s="26"/>
      <c r="W204" s="26"/>
      <c r="X204" s="26">
        <v>40000</v>
      </c>
      <c r="Y204" s="26" t="s">
        <v>158</v>
      </c>
      <c r="Z204" s="26" t="s">
        <v>158</v>
      </c>
      <c r="AA204" s="26" t="s">
        <v>159</v>
      </c>
      <c r="AB204" s="26">
        <v>14</v>
      </c>
      <c r="AC204" s="26" t="s">
        <v>160</v>
      </c>
      <c r="AD204" s="26">
        <v>0</v>
      </c>
    </row>
    <row r="205" spans="1:30" ht="30" x14ac:dyDescent="0.25">
      <c r="A205" s="26">
        <v>11</v>
      </c>
      <c r="B205" s="26" t="s">
        <v>149</v>
      </c>
      <c r="C205" s="26"/>
      <c r="D205" s="27">
        <v>43305</v>
      </c>
      <c r="E205" s="26" t="s">
        <v>782</v>
      </c>
      <c r="F205" s="26"/>
      <c r="G205" s="26" t="s">
        <v>783</v>
      </c>
      <c r="H205" s="26" t="s">
        <v>784</v>
      </c>
      <c r="I205" s="26" t="s">
        <v>153</v>
      </c>
      <c r="J205" s="27">
        <v>37930</v>
      </c>
      <c r="K205" s="26"/>
      <c r="L205" s="26"/>
      <c r="M205" s="26"/>
      <c r="N205" s="26"/>
      <c r="O205" s="26" t="s">
        <v>172</v>
      </c>
      <c r="P205" s="26" t="s">
        <v>155</v>
      </c>
      <c r="Q205" s="26"/>
      <c r="R205" s="26" t="s">
        <v>156</v>
      </c>
      <c r="S205" s="26"/>
      <c r="T205" s="26" t="s">
        <v>785</v>
      </c>
      <c r="U205" s="26"/>
      <c r="V205" s="26"/>
      <c r="W205" s="26"/>
      <c r="X205" s="26">
        <v>40000</v>
      </c>
      <c r="Y205" s="26" t="s">
        <v>158</v>
      </c>
      <c r="Z205" s="26" t="s">
        <v>158</v>
      </c>
      <c r="AA205" s="26" t="s">
        <v>159</v>
      </c>
      <c r="AB205" s="26">
        <v>17</v>
      </c>
      <c r="AC205" s="26" t="s">
        <v>160</v>
      </c>
      <c r="AD205" s="26">
        <v>4</v>
      </c>
    </row>
    <row r="206" spans="1:30" ht="30" x14ac:dyDescent="0.25">
      <c r="A206" s="26">
        <v>11</v>
      </c>
      <c r="B206" s="26" t="s">
        <v>149</v>
      </c>
      <c r="C206" s="26"/>
      <c r="D206" s="27">
        <v>43703</v>
      </c>
      <c r="E206" s="26" t="s">
        <v>245</v>
      </c>
      <c r="F206" s="26"/>
      <c r="G206" s="26" t="s">
        <v>786</v>
      </c>
      <c r="H206" s="26" t="s">
        <v>787</v>
      </c>
      <c r="I206" s="26" t="s">
        <v>153</v>
      </c>
      <c r="J206" s="27">
        <v>37388</v>
      </c>
      <c r="K206" s="26"/>
      <c r="L206" s="26"/>
      <c r="M206" s="26"/>
      <c r="N206" s="26"/>
      <c r="O206" s="26" t="s">
        <v>154</v>
      </c>
      <c r="P206" s="26"/>
      <c r="Q206" s="26"/>
      <c r="R206" s="26" t="s">
        <v>156</v>
      </c>
      <c r="S206" s="26"/>
      <c r="T206" s="26" t="s">
        <v>788</v>
      </c>
      <c r="U206" s="26"/>
      <c r="V206" s="26"/>
      <c r="W206" s="26"/>
      <c r="X206" s="26">
        <v>40000</v>
      </c>
      <c r="Y206" s="26" t="s">
        <v>158</v>
      </c>
      <c r="Z206" s="26" t="s">
        <v>158</v>
      </c>
      <c r="AA206" s="26"/>
      <c r="AB206" s="26">
        <v>18</v>
      </c>
      <c r="AC206" s="26" t="s">
        <v>160</v>
      </c>
      <c r="AD206" s="26">
        <v>0</v>
      </c>
    </row>
    <row r="207" spans="1:30" ht="30" x14ac:dyDescent="0.25">
      <c r="A207" s="26">
        <v>11</v>
      </c>
      <c r="B207" s="26" t="s">
        <v>149</v>
      </c>
      <c r="C207" s="26"/>
      <c r="D207" s="27">
        <v>42326</v>
      </c>
      <c r="E207" s="26" t="s">
        <v>789</v>
      </c>
      <c r="F207" s="26"/>
      <c r="G207" s="26" t="s">
        <v>790</v>
      </c>
      <c r="H207" s="26" t="s">
        <v>752</v>
      </c>
      <c r="I207" s="26" t="s">
        <v>153</v>
      </c>
      <c r="J207" s="27">
        <v>38477</v>
      </c>
      <c r="K207" s="26"/>
      <c r="L207" s="26"/>
      <c r="M207" s="26"/>
      <c r="N207" s="26"/>
      <c r="O207" s="26" t="s">
        <v>172</v>
      </c>
      <c r="P207" s="26" t="s">
        <v>199</v>
      </c>
      <c r="Q207" s="26"/>
      <c r="R207" s="26" t="s">
        <v>156</v>
      </c>
      <c r="S207" s="26"/>
      <c r="T207" s="26" t="s">
        <v>791</v>
      </c>
      <c r="U207" s="26"/>
      <c r="V207" s="26"/>
      <c r="W207" s="26"/>
      <c r="X207" s="26">
        <v>50000</v>
      </c>
      <c r="Y207" s="26" t="s">
        <v>158</v>
      </c>
      <c r="Z207" s="26" t="s">
        <v>164</v>
      </c>
      <c r="AA207" s="26" t="s">
        <v>201</v>
      </c>
      <c r="AB207" s="26">
        <v>15</v>
      </c>
      <c r="AC207" s="26" t="s">
        <v>160</v>
      </c>
      <c r="AD207" s="26">
        <v>3</v>
      </c>
    </row>
    <row r="208" spans="1:30" ht="30" x14ac:dyDescent="0.25">
      <c r="A208" s="26">
        <v>11</v>
      </c>
      <c r="B208" s="26" t="s">
        <v>149</v>
      </c>
      <c r="C208" s="26"/>
      <c r="D208" s="27">
        <v>43668</v>
      </c>
      <c r="E208" s="26" t="s">
        <v>334</v>
      </c>
      <c r="F208" s="26"/>
      <c r="G208" s="26" t="s">
        <v>426</v>
      </c>
      <c r="H208" s="26" t="s">
        <v>253</v>
      </c>
      <c r="I208" s="26" t="s">
        <v>153</v>
      </c>
      <c r="J208" s="27">
        <v>38182</v>
      </c>
      <c r="K208" s="26"/>
      <c r="L208" s="26"/>
      <c r="M208" s="26"/>
      <c r="N208" s="26"/>
      <c r="O208" s="26" t="s">
        <v>172</v>
      </c>
      <c r="P208" s="26" t="s">
        <v>155</v>
      </c>
      <c r="Q208" s="26"/>
      <c r="R208" s="26" t="s">
        <v>156</v>
      </c>
      <c r="S208" s="26"/>
      <c r="T208" s="26" t="s">
        <v>792</v>
      </c>
      <c r="U208" s="26"/>
      <c r="V208" s="26"/>
      <c r="W208" s="26"/>
      <c r="X208" s="26">
        <v>40000</v>
      </c>
      <c r="Y208" s="26" t="s">
        <v>158</v>
      </c>
      <c r="Z208" s="26" t="s">
        <v>158</v>
      </c>
      <c r="AA208" s="26" t="s">
        <v>159</v>
      </c>
      <c r="AB208" s="26">
        <v>16</v>
      </c>
      <c r="AC208" s="26" t="s">
        <v>160</v>
      </c>
      <c r="AD208" s="26">
        <v>14</v>
      </c>
    </row>
    <row r="209" spans="1:30" ht="30" x14ac:dyDescent="0.25">
      <c r="A209" s="26">
        <v>11</v>
      </c>
      <c r="B209" s="26" t="s">
        <v>149</v>
      </c>
      <c r="C209" s="26"/>
      <c r="D209" s="27">
        <v>43648</v>
      </c>
      <c r="E209" s="26" t="s">
        <v>207</v>
      </c>
      <c r="F209" s="26"/>
      <c r="G209" s="26" t="s">
        <v>793</v>
      </c>
      <c r="H209" s="26" t="s">
        <v>458</v>
      </c>
      <c r="I209" s="26" t="s">
        <v>153</v>
      </c>
      <c r="J209" s="27">
        <v>38600</v>
      </c>
      <c r="K209" s="26"/>
      <c r="L209" s="26"/>
      <c r="M209" s="26"/>
      <c r="N209" s="26"/>
      <c r="O209" s="26" t="s">
        <v>172</v>
      </c>
      <c r="P209" s="26"/>
      <c r="Q209" s="26"/>
      <c r="R209" s="26" t="s">
        <v>156</v>
      </c>
      <c r="S209" s="26"/>
      <c r="T209" s="26" t="s">
        <v>794</v>
      </c>
      <c r="U209" s="26"/>
      <c r="V209" s="26"/>
      <c r="W209" s="26"/>
      <c r="X209" s="26">
        <v>40000</v>
      </c>
      <c r="Y209" s="26" t="s">
        <v>158</v>
      </c>
      <c r="Z209" s="26" t="s">
        <v>158</v>
      </c>
      <c r="AA209" s="26"/>
      <c r="AB209" s="26">
        <v>15</v>
      </c>
      <c r="AC209" s="26" t="s">
        <v>160</v>
      </c>
      <c r="AD209" s="26">
        <v>4</v>
      </c>
    </row>
    <row r="210" spans="1:30" ht="30" x14ac:dyDescent="0.25">
      <c r="A210" s="26">
        <v>11</v>
      </c>
      <c r="B210" s="26" t="s">
        <v>149</v>
      </c>
      <c r="C210" s="26"/>
      <c r="D210" s="27">
        <v>42191</v>
      </c>
      <c r="E210" s="26" t="s">
        <v>795</v>
      </c>
      <c r="F210" s="26"/>
      <c r="G210" s="26" t="s">
        <v>751</v>
      </c>
      <c r="H210" s="26" t="s">
        <v>752</v>
      </c>
      <c r="I210" s="26" t="s">
        <v>153</v>
      </c>
      <c r="J210" s="27">
        <v>38869</v>
      </c>
      <c r="K210" s="26"/>
      <c r="L210" s="26"/>
      <c r="M210" s="26"/>
      <c r="N210" s="26"/>
      <c r="O210" s="26" t="s">
        <v>154</v>
      </c>
      <c r="P210" s="26" t="s">
        <v>155</v>
      </c>
      <c r="Q210" s="26"/>
      <c r="R210" s="26" t="s">
        <v>156</v>
      </c>
      <c r="S210" s="26"/>
      <c r="T210" s="26" t="s">
        <v>796</v>
      </c>
      <c r="U210" s="26"/>
      <c r="V210" s="26"/>
      <c r="W210" s="26"/>
      <c r="X210" s="26">
        <v>40000</v>
      </c>
      <c r="Y210" s="26" t="s">
        <v>158</v>
      </c>
      <c r="Z210" s="26" t="s">
        <v>158</v>
      </c>
      <c r="AA210" s="26" t="s">
        <v>159</v>
      </c>
      <c r="AB210" s="26">
        <v>14</v>
      </c>
      <c r="AC210" s="26" t="s">
        <v>160</v>
      </c>
      <c r="AD210" s="26">
        <v>3</v>
      </c>
    </row>
    <row r="211" spans="1:30" ht="30" x14ac:dyDescent="0.25">
      <c r="A211" s="26">
        <v>12</v>
      </c>
      <c r="B211" s="26" t="s">
        <v>149</v>
      </c>
      <c r="C211" s="26"/>
      <c r="D211" s="27">
        <v>41834</v>
      </c>
      <c r="E211" s="26" t="s">
        <v>797</v>
      </c>
      <c r="F211" s="26"/>
      <c r="G211" s="26" t="s">
        <v>798</v>
      </c>
      <c r="H211" s="26" t="s">
        <v>691</v>
      </c>
      <c r="I211" s="26" t="s">
        <v>153</v>
      </c>
      <c r="J211" s="27">
        <v>38657</v>
      </c>
      <c r="K211" s="26"/>
      <c r="L211" s="26"/>
      <c r="M211" s="26"/>
      <c r="N211" s="26"/>
      <c r="O211" s="26" t="s">
        <v>172</v>
      </c>
      <c r="P211" s="26" t="s">
        <v>199</v>
      </c>
      <c r="Q211" s="26"/>
      <c r="R211" s="26" t="s">
        <v>156</v>
      </c>
      <c r="S211" s="26"/>
      <c r="T211" s="26" t="s">
        <v>799</v>
      </c>
      <c r="U211" s="26"/>
      <c r="V211" s="26"/>
      <c r="W211" s="26"/>
      <c r="X211" s="26">
        <v>40000</v>
      </c>
      <c r="Y211" s="26" t="s">
        <v>158</v>
      </c>
      <c r="Z211" s="26" t="s">
        <v>158</v>
      </c>
      <c r="AA211" s="26" t="s">
        <v>201</v>
      </c>
      <c r="AB211" s="26">
        <v>15</v>
      </c>
      <c r="AC211" s="26" t="s">
        <v>160</v>
      </c>
      <c r="AD211" s="26">
        <v>1</v>
      </c>
    </row>
    <row r="212" spans="1:30" ht="30" x14ac:dyDescent="0.25">
      <c r="A212" s="26">
        <v>12</v>
      </c>
      <c r="B212" s="26" t="s">
        <v>149</v>
      </c>
      <c r="C212" s="26"/>
      <c r="D212" s="27">
        <v>41846</v>
      </c>
      <c r="E212" s="26" t="s">
        <v>520</v>
      </c>
      <c r="F212" s="26"/>
      <c r="G212" s="26" t="s">
        <v>700</v>
      </c>
      <c r="H212" s="26" t="s">
        <v>701</v>
      </c>
      <c r="I212" s="26" t="s">
        <v>153</v>
      </c>
      <c r="J212" s="27">
        <v>38331</v>
      </c>
      <c r="K212" s="26"/>
      <c r="L212" s="26"/>
      <c r="M212" s="26"/>
      <c r="N212" s="26"/>
      <c r="O212" s="26" t="s">
        <v>172</v>
      </c>
      <c r="P212" s="26" t="s">
        <v>155</v>
      </c>
      <c r="Q212" s="26"/>
      <c r="R212" s="26" t="s">
        <v>156</v>
      </c>
      <c r="S212" s="26"/>
      <c r="T212" s="26" t="s">
        <v>800</v>
      </c>
      <c r="U212" s="26"/>
      <c r="V212" s="26"/>
      <c r="W212" s="26"/>
      <c r="X212" s="26">
        <v>45000</v>
      </c>
      <c r="Y212" s="26" t="s">
        <v>158</v>
      </c>
      <c r="Z212" s="26" t="s">
        <v>158</v>
      </c>
      <c r="AA212" s="26" t="s">
        <v>159</v>
      </c>
      <c r="AB212" s="26">
        <v>16</v>
      </c>
      <c r="AC212" s="26" t="s">
        <v>160</v>
      </c>
      <c r="AD212" s="26">
        <v>0</v>
      </c>
    </row>
    <row r="213" spans="1:30" ht="30" x14ac:dyDescent="0.25">
      <c r="A213" s="26">
        <v>12</v>
      </c>
      <c r="B213" s="26" t="s">
        <v>149</v>
      </c>
      <c r="C213" s="26"/>
      <c r="D213" s="27">
        <v>42926</v>
      </c>
      <c r="E213" s="26" t="s">
        <v>801</v>
      </c>
      <c r="F213" s="26"/>
      <c r="G213" s="26" t="s">
        <v>312</v>
      </c>
      <c r="H213" s="26" t="s">
        <v>802</v>
      </c>
      <c r="I213" s="26" t="s">
        <v>153</v>
      </c>
      <c r="J213" s="27">
        <v>37805</v>
      </c>
      <c r="K213" s="26"/>
      <c r="L213" s="26"/>
      <c r="M213" s="26"/>
      <c r="N213" s="26"/>
      <c r="O213" s="26" t="s">
        <v>154</v>
      </c>
      <c r="P213" s="26" t="s">
        <v>155</v>
      </c>
      <c r="Q213" s="26"/>
      <c r="R213" s="26" t="s">
        <v>156</v>
      </c>
      <c r="S213" s="26"/>
      <c r="T213" s="26" t="s">
        <v>803</v>
      </c>
      <c r="U213" s="26"/>
      <c r="V213" s="26"/>
      <c r="W213" s="26"/>
      <c r="X213" s="26">
        <v>40000</v>
      </c>
      <c r="Y213" s="26" t="s">
        <v>158</v>
      </c>
      <c r="Z213" s="26" t="s">
        <v>158</v>
      </c>
      <c r="AA213" s="26" t="s">
        <v>159</v>
      </c>
      <c r="AB213" s="26">
        <v>17</v>
      </c>
      <c r="AC213" s="26" t="s">
        <v>160</v>
      </c>
      <c r="AD213" s="26">
        <v>5</v>
      </c>
    </row>
    <row r="214" spans="1:30" ht="30" x14ac:dyDescent="0.25">
      <c r="A214" s="26">
        <v>12</v>
      </c>
      <c r="B214" s="26" t="s">
        <v>149</v>
      </c>
      <c r="C214" s="26"/>
      <c r="D214" s="27">
        <v>42933</v>
      </c>
      <c r="E214" s="26" t="s">
        <v>804</v>
      </c>
      <c r="F214" s="26"/>
      <c r="G214" s="26" t="s">
        <v>630</v>
      </c>
      <c r="H214" s="26" t="s">
        <v>631</v>
      </c>
      <c r="I214" s="26" t="s">
        <v>171</v>
      </c>
      <c r="J214" s="27">
        <v>37716</v>
      </c>
      <c r="K214" s="26"/>
      <c r="L214" s="26"/>
      <c r="M214" s="26"/>
      <c r="N214" s="26"/>
      <c r="O214" s="26" t="s">
        <v>154</v>
      </c>
      <c r="P214" s="26" t="s">
        <v>155</v>
      </c>
      <c r="Q214" s="26"/>
      <c r="R214" s="26" t="s">
        <v>156</v>
      </c>
      <c r="S214" s="26"/>
      <c r="T214" s="26" t="s">
        <v>805</v>
      </c>
      <c r="U214" s="26"/>
      <c r="V214" s="26"/>
      <c r="W214" s="26"/>
      <c r="X214" s="26">
        <v>45000</v>
      </c>
      <c r="Y214" s="26" t="s">
        <v>158</v>
      </c>
      <c r="Z214" s="26" t="s">
        <v>158</v>
      </c>
      <c r="AA214" s="26" t="s">
        <v>159</v>
      </c>
      <c r="AB214" s="26">
        <v>17</v>
      </c>
      <c r="AC214" s="26" t="s">
        <v>160</v>
      </c>
      <c r="AD214" s="26">
        <v>6</v>
      </c>
    </row>
    <row r="215" spans="1:30" ht="30" x14ac:dyDescent="0.25">
      <c r="A215" s="26">
        <v>12</v>
      </c>
      <c r="B215" s="26" t="s">
        <v>149</v>
      </c>
      <c r="C215" s="26"/>
      <c r="D215" s="27">
        <v>42929</v>
      </c>
      <c r="E215" s="26" t="s">
        <v>806</v>
      </c>
      <c r="F215" s="26"/>
      <c r="G215" s="26" t="s">
        <v>807</v>
      </c>
      <c r="H215" s="26" t="s">
        <v>808</v>
      </c>
      <c r="I215" s="26" t="s">
        <v>153</v>
      </c>
      <c r="J215" s="27">
        <v>37887</v>
      </c>
      <c r="K215" s="26"/>
      <c r="L215" s="26"/>
      <c r="M215" s="26"/>
      <c r="N215" s="26"/>
      <c r="O215" s="26" t="s">
        <v>154</v>
      </c>
      <c r="P215" s="26" t="s">
        <v>155</v>
      </c>
      <c r="Q215" s="26"/>
      <c r="R215" s="26" t="s">
        <v>156</v>
      </c>
      <c r="S215" s="26"/>
      <c r="T215" s="26" t="s">
        <v>809</v>
      </c>
      <c r="U215" s="26"/>
      <c r="V215" s="26"/>
      <c r="W215" s="26"/>
      <c r="X215" s="26">
        <v>40000</v>
      </c>
      <c r="Y215" s="26" t="s">
        <v>158</v>
      </c>
      <c r="Z215" s="26" t="s">
        <v>158</v>
      </c>
      <c r="AA215" s="26" t="s">
        <v>159</v>
      </c>
      <c r="AB215" s="26">
        <v>17</v>
      </c>
      <c r="AC215" s="26" t="s">
        <v>160</v>
      </c>
      <c r="AD215" s="26">
        <v>9</v>
      </c>
    </row>
    <row r="216" spans="1:30" ht="30" x14ac:dyDescent="0.25">
      <c r="A216" s="26">
        <v>12</v>
      </c>
      <c r="B216" s="26" t="s">
        <v>149</v>
      </c>
      <c r="C216" s="26"/>
      <c r="D216" s="27">
        <v>41830</v>
      </c>
      <c r="E216" s="26" t="s">
        <v>810</v>
      </c>
      <c r="F216" s="26"/>
      <c r="G216" s="26" t="s">
        <v>233</v>
      </c>
      <c r="H216" s="26" t="s">
        <v>234</v>
      </c>
      <c r="I216" s="26" t="s">
        <v>171</v>
      </c>
      <c r="J216" s="27">
        <v>38252</v>
      </c>
      <c r="K216" s="26"/>
      <c r="L216" s="26"/>
      <c r="M216" s="26"/>
      <c r="N216" s="26"/>
      <c r="O216" s="26" t="s">
        <v>154</v>
      </c>
      <c r="P216" s="26" t="s">
        <v>155</v>
      </c>
      <c r="Q216" s="26"/>
      <c r="R216" s="26" t="s">
        <v>156</v>
      </c>
      <c r="S216" s="26"/>
      <c r="T216" s="26" t="s">
        <v>811</v>
      </c>
      <c r="U216" s="26"/>
      <c r="V216" s="26"/>
      <c r="W216" s="26"/>
      <c r="X216" s="26">
        <v>40000</v>
      </c>
      <c r="Y216" s="26" t="s">
        <v>158</v>
      </c>
      <c r="Z216" s="26" t="s">
        <v>158</v>
      </c>
      <c r="AA216" s="26" t="s">
        <v>159</v>
      </c>
      <c r="AB216" s="26">
        <v>16</v>
      </c>
      <c r="AC216" s="26" t="s">
        <v>160</v>
      </c>
      <c r="AD216" s="26">
        <v>3</v>
      </c>
    </row>
    <row r="217" spans="1:30" ht="30" x14ac:dyDescent="0.25">
      <c r="A217" s="26">
        <v>12</v>
      </c>
      <c r="B217" s="26" t="s">
        <v>149</v>
      </c>
      <c r="C217" s="26"/>
      <c r="D217" s="27">
        <v>42947</v>
      </c>
      <c r="E217" s="26" t="s">
        <v>812</v>
      </c>
      <c r="F217" s="26"/>
      <c r="G217" s="26" t="s">
        <v>813</v>
      </c>
      <c r="H217" s="26" t="s">
        <v>814</v>
      </c>
      <c r="I217" s="26" t="s">
        <v>171</v>
      </c>
      <c r="J217" s="27">
        <v>37174</v>
      </c>
      <c r="K217" s="26"/>
      <c r="L217" s="26"/>
      <c r="M217" s="26"/>
      <c r="N217" s="26"/>
      <c r="O217" s="26" t="s">
        <v>154</v>
      </c>
      <c r="P217" s="26" t="s">
        <v>155</v>
      </c>
      <c r="Q217" s="26"/>
      <c r="R217" s="26" t="s">
        <v>156</v>
      </c>
      <c r="S217" s="26"/>
      <c r="T217" s="26" t="s">
        <v>815</v>
      </c>
      <c r="U217" s="26"/>
      <c r="V217" s="26"/>
      <c r="W217" s="26"/>
      <c r="X217" s="26">
        <v>40000</v>
      </c>
      <c r="Y217" s="26" t="s">
        <v>164</v>
      </c>
      <c r="Z217" s="26" t="s">
        <v>164</v>
      </c>
      <c r="AA217" s="26" t="s">
        <v>159</v>
      </c>
      <c r="AB217" s="26">
        <v>19</v>
      </c>
      <c r="AC217" s="26" t="s">
        <v>160</v>
      </c>
      <c r="AD217" s="26">
        <v>6</v>
      </c>
    </row>
    <row r="218" spans="1:30" ht="30" x14ac:dyDescent="0.25">
      <c r="A218" s="26">
        <v>12</v>
      </c>
      <c r="B218" s="26" t="s">
        <v>149</v>
      </c>
      <c r="C218" s="26"/>
      <c r="D218" s="27">
        <v>42947</v>
      </c>
      <c r="E218" s="26" t="s">
        <v>206</v>
      </c>
      <c r="F218" s="26"/>
      <c r="G218" s="26" t="s">
        <v>816</v>
      </c>
      <c r="H218" s="26" t="s">
        <v>590</v>
      </c>
      <c r="I218" s="26" t="s">
        <v>171</v>
      </c>
      <c r="J218" s="27">
        <v>37356</v>
      </c>
      <c r="K218" s="26"/>
      <c r="L218" s="26"/>
      <c r="M218" s="26"/>
      <c r="N218" s="26"/>
      <c r="O218" s="26" t="s">
        <v>154</v>
      </c>
      <c r="P218" s="26" t="s">
        <v>155</v>
      </c>
      <c r="Q218" s="26"/>
      <c r="R218" s="26" t="s">
        <v>156</v>
      </c>
      <c r="S218" s="26"/>
      <c r="T218" s="26" t="s">
        <v>817</v>
      </c>
      <c r="U218" s="26"/>
      <c r="V218" s="26"/>
      <c r="W218" s="26"/>
      <c r="X218" s="26">
        <v>25000</v>
      </c>
      <c r="Y218" s="26" t="s">
        <v>158</v>
      </c>
      <c r="Z218" s="26" t="s">
        <v>164</v>
      </c>
      <c r="AA218" s="26" t="s">
        <v>159</v>
      </c>
      <c r="AB218" s="26">
        <v>18</v>
      </c>
      <c r="AC218" s="26" t="s">
        <v>160</v>
      </c>
      <c r="AD218" s="26">
        <v>5</v>
      </c>
    </row>
    <row r="219" spans="1:30" ht="30" x14ac:dyDescent="0.25">
      <c r="A219" s="26">
        <v>12</v>
      </c>
      <c r="B219" s="26" t="s">
        <v>149</v>
      </c>
      <c r="C219" s="26"/>
      <c r="D219" s="27">
        <v>42191</v>
      </c>
      <c r="E219" s="26" t="s">
        <v>818</v>
      </c>
      <c r="F219" s="26"/>
      <c r="G219" s="26" t="s">
        <v>819</v>
      </c>
      <c r="H219" s="26" t="s">
        <v>820</v>
      </c>
      <c r="I219" s="26" t="s">
        <v>171</v>
      </c>
      <c r="J219" s="27">
        <v>38178</v>
      </c>
      <c r="K219" s="26"/>
      <c r="L219" s="26"/>
      <c r="M219" s="26"/>
      <c r="N219" s="26"/>
      <c r="O219" s="26" t="s">
        <v>154</v>
      </c>
      <c r="P219" s="26" t="s">
        <v>155</v>
      </c>
      <c r="Q219" s="26"/>
      <c r="R219" s="26" t="s">
        <v>156</v>
      </c>
      <c r="S219" s="26"/>
      <c r="T219" s="26" t="s">
        <v>821</v>
      </c>
      <c r="U219" s="26"/>
      <c r="V219" s="26"/>
      <c r="W219" s="26"/>
      <c r="X219" s="26">
        <v>40000</v>
      </c>
      <c r="Y219" s="26" t="s">
        <v>158</v>
      </c>
      <c r="Z219" s="26" t="s">
        <v>158</v>
      </c>
      <c r="AA219" s="26" t="s">
        <v>159</v>
      </c>
      <c r="AB219" s="26">
        <v>16</v>
      </c>
      <c r="AC219" s="26" t="s">
        <v>160</v>
      </c>
      <c r="AD219" s="26">
        <v>1</v>
      </c>
    </row>
    <row r="220" spans="1:30" ht="30" x14ac:dyDescent="0.25">
      <c r="A220" s="26">
        <v>12</v>
      </c>
      <c r="B220" s="26" t="s">
        <v>149</v>
      </c>
      <c r="C220" s="26"/>
      <c r="D220" s="27">
        <v>41821</v>
      </c>
      <c r="E220" s="26" t="s">
        <v>320</v>
      </c>
      <c r="F220" s="26"/>
      <c r="G220" s="26" t="s">
        <v>822</v>
      </c>
      <c r="H220" s="26" t="s">
        <v>549</v>
      </c>
      <c r="I220" s="26" t="s">
        <v>153</v>
      </c>
      <c r="J220" s="27">
        <v>37975</v>
      </c>
      <c r="K220" s="26"/>
      <c r="L220" s="26"/>
      <c r="M220" s="26"/>
      <c r="N220" s="26"/>
      <c r="O220" s="26" t="s">
        <v>172</v>
      </c>
      <c r="P220" s="26" t="s">
        <v>155</v>
      </c>
      <c r="Q220" s="26"/>
      <c r="R220" s="26" t="s">
        <v>156</v>
      </c>
      <c r="S220" s="26"/>
      <c r="T220" s="26" t="s">
        <v>823</v>
      </c>
      <c r="U220" s="26"/>
      <c r="V220" s="26"/>
      <c r="W220" s="26"/>
      <c r="X220" s="26">
        <v>40000</v>
      </c>
      <c r="Y220" s="26" t="s">
        <v>158</v>
      </c>
      <c r="Z220" s="26" t="s">
        <v>158</v>
      </c>
      <c r="AA220" s="26" t="s">
        <v>159</v>
      </c>
      <c r="AB220" s="26">
        <v>17</v>
      </c>
      <c r="AC220" s="26" t="s">
        <v>160</v>
      </c>
      <c r="AD220" s="26">
        <v>0</v>
      </c>
    </row>
    <row r="221" spans="1:30" ht="30" x14ac:dyDescent="0.25">
      <c r="A221" s="26">
        <v>12</v>
      </c>
      <c r="B221" s="26" t="s">
        <v>149</v>
      </c>
      <c r="C221" s="26"/>
      <c r="D221" s="27">
        <v>43292</v>
      </c>
      <c r="E221" s="26" t="s">
        <v>256</v>
      </c>
      <c r="F221" s="26"/>
      <c r="G221" s="26" t="s">
        <v>824</v>
      </c>
      <c r="H221" s="26" t="s">
        <v>549</v>
      </c>
      <c r="I221" s="26" t="s">
        <v>153</v>
      </c>
      <c r="J221" s="27">
        <v>36740</v>
      </c>
      <c r="K221" s="26"/>
      <c r="L221" s="26"/>
      <c r="M221" s="26"/>
      <c r="N221" s="26"/>
      <c r="O221" s="26" t="s">
        <v>172</v>
      </c>
      <c r="P221" s="26" t="s">
        <v>155</v>
      </c>
      <c r="Q221" s="26"/>
      <c r="R221" s="26" t="s">
        <v>156</v>
      </c>
      <c r="S221" s="26"/>
      <c r="T221" s="26" t="s">
        <v>825</v>
      </c>
      <c r="U221" s="26"/>
      <c r="V221" s="26"/>
      <c r="W221" s="26"/>
      <c r="X221" s="26">
        <v>40000</v>
      </c>
      <c r="Y221" s="26" t="s">
        <v>158</v>
      </c>
      <c r="Z221" s="26" t="s">
        <v>158</v>
      </c>
      <c r="AA221" s="26" t="s">
        <v>159</v>
      </c>
      <c r="AB221" s="26">
        <v>20</v>
      </c>
      <c r="AC221" s="26" t="s">
        <v>160</v>
      </c>
      <c r="AD221" s="26">
        <v>0</v>
      </c>
    </row>
    <row r="222" spans="1:30" ht="30" x14ac:dyDescent="0.25">
      <c r="A222" s="26">
        <v>12</v>
      </c>
      <c r="B222" s="26" t="s">
        <v>149</v>
      </c>
      <c r="C222" s="26"/>
      <c r="D222" s="27">
        <v>41843</v>
      </c>
      <c r="E222" s="26" t="s">
        <v>826</v>
      </c>
      <c r="F222" s="26"/>
      <c r="G222" s="26" t="s">
        <v>289</v>
      </c>
      <c r="H222" s="26" t="s">
        <v>290</v>
      </c>
      <c r="I222" s="26" t="s">
        <v>171</v>
      </c>
      <c r="J222" s="27">
        <v>37851</v>
      </c>
      <c r="K222" s="26"/>
      <c r="L222" s="26"/>
      <c r="M222" s="26"/>
      <c r="N222" s="26"/>
      <c r="O222" s="26" t="s">
        <v>172</v>
      </c>
      <c r="P222" s="26" t="s">
        <v>155</v>
      </c>
      <c r="Q222" s="26"/>
      <c r="R222" s="26" t="s">
        <v>156</v>
      </c>
      <c r="S222" s="26"/>
      <c r="T222" s="26" t="s">
        <v>827</v>
      </c>
      <c r="U222" s="26"/>
      <c r="V222" s="26"/>
      <c r="W222" s="26"/>
      <c r="X222" s="26">
        <v>40000</v>
      </c>
      <c r="Y222" s="26" t="s">
        <v>158</v>
      </c>
      <c r="Z222" s="26" t="s">
        <v>158</v>
      </c>
      <c r="AA222" s="26" t="s">
        <v>159</v>
      </c>
      <c r="AB222" s="26">
        <v>17</v>
      </c>
      <c r="AC222" s="26" t="s">
        <v>160</v>
      </c>
      <c r="AD222" s="26">
        <v>0</v>
      </c>
    </row>
    <row r="223" spans="1:30" ht="30" x14ac:dyDescent="0.25">
      <c r="A223" s="26">
        <v>12</v>
      </c>
      <c r="B223" s="26" t="s">
        <v>149</v>
      </c>
      <c r="C223" s="26"/>
      <c r="D223" s="27">
        <v>42571</v>
      </c>
      <c r="E223" s="26" t="s">
        <v>828</v>
      </c>
      <c r="F223" s="26"/>
      <c r="G223" s="26" t="s">
        <v>562</v>
      </c>
      <c r="H223" s="26" t="s">
        <v>586</v>
      </c>
      <c r="I223" s="26" t="s">
        <v>171</v>
      </c>
      <c r="J223" s="27">
        <v>37330</v>
      </c>
      <c r="K223" s="26"/>
      <c r="L223" s="26"/>
      <c r="M223" s="26"/>
      <c r="N223" s="26"/>
      <c r="O223" s="26" t="s">
        <v>154</v>
      </c>
      <c r="P223" s="26" t="s">
        <v>155</v>
      </c>
      <c r="Q223" s="26"/>
      <c r="R223" s="26" t="s">
        <v>156</v>
      </c>
      <c r="S223" s="26"/>
      <c r="T223" s="26" t="s">
        <v>829</v>
      </c>
      <c r="U223" s="26"/>
      <c r="V223" s="26"/>
      <c r="W223" s="26"/>
      <c r="X223" s="26">
        <v>45000</v>
      </c>
      <c r="Y223" s="26" t="s">
        <v>158</v>
      </c>
      <c r="Z223" s="26" t="s">
        <v>158</v>
      </c>
      <c r="AA223" s="26" t="s">
        <v>159</v>
      </c>
      <c r="AB223" s="26">
        <v>18</v>
      </c>
      <c r="AC223" s="26" t="s">
        <v>160</v>
      </c>
      <c r="AD223" s="26">
        <v>0</v>
      </c>
    </row>
    <row r="224" spans="1:30" ht="30" x14ac:dyDescent="0.25">
      <c r="A224" s="26">
        <v>12</v>
      </c>
      <c r="B224" s="26" t="s">
        <v>149</v>
      </c>
      <c r="C224" s="26"/>
      <c r="D224" s="27">
        <v>42191</v>
      </c>
      <c r="E224" s="26" t="s">
        <v>830</v>
      </c>
      <c r="F224" s="26"/>
      <c r="G224" s="26" t="s">
        <v>331</v>
      </c>
      <c r="H224" s="26" t="s">
        <v>242</v>
      </c>
      <c r="I224" s="26" t="s">
        <v>171</v>
      </c>
      <c r="J224" s="27">
        <v>38448</v>
      </c>
      <c r="K224" s="26"/>
      <c r="L224" s="26"/>
      <c r="M224" s="26"/>
      <c r="N224" s="26"/>
      <c r="O224" s="26" t="s">
        <v>154</v>
      </c>
      <c r="P224" s="26" t="s">
        <v>155</v>
      </c>
      <c r="Q224" s="26"/>
      <c r="R224" s="26" t="s">
        <v>156</v>
      </c>
      <c r="S224" s="26"/>
      <c r="T224" s="26" t="s">
        <v>831</v>
      </c>
      <c r="U224" s="26"/>
      <c r="V224" s="26"/>
      <c r="W224" s="26"/>
      <c r="X224" s="26">
        <v>45000</v>
      </c>
      <c r="Y224" s="26" t="s">
        <v>158</v>
      </c>
      <c r="Z224" s="26" t="s">
        <v>158</v>
      </c>
      <c r="AA224" s="26" t="s">
        <v>159</v>
      </c>
      <c r="AB224" s="26">
        <v>15</v>
      </c>
      <c r="AC224" s="26" t="s">
        <v>160</v>
      </c>
      <c r="AD224" s="26">
        <v>1</v>
      </c>
    </row>
    <row r="225" spans="1:30" ht="30" x14ac:dyDescent="0.25">
      <c r="A225" s="26">
        <v>12</v>
      </c>
      <c r="B225" s="26" t="s">
        <v>149</v>
      </c>
      <c r="C225" s="26"/>
      <c r="D225" s="27">
        <v>43286</v>
      </c>
      <c r="E225" s="26" t="s">
        <v>489</v>
      </c>
      <c r="F225" s="26"/>
      <c r="G225" s="26" t="s">
        <v>832</v>
      </c>
      <c r="H225" s="26" t="s">
        <v>833</v>
      </c>
      <c r="I225" s="26" t="s">
        <v>171</v>
      </c>
      <c r="J225" s="27">
        <v>37501</v>
      </c>
      <c r="K225" s="26"/>
      <c r="L225" s="26"/>
      <c r="M225" s="26"/>
      <c r="N225" s="26"/>
      <c r="O225" s="26" t="s">
        <v>154</v>
      </c>
      <c r="P225" s="26" t="s">
        <v>155</v>
      </c>
      <c r="Q225" s="26"/>
      <c r="R225" s="26" t="s">
        <v>156</v>
      </c>
      <c r="S225" s="26"/>
      <c r="T225" s="26" t="s">
        <v>834</v>
      </c>
      <c r="U225" s="26"/>
      <c r="V225" s="26"/>
      <c r="W225" s="26"/>
      <c r="X225" s="26">
        <v>40000</v>
      </c>
      <c r="Y225" s="26" t="s">
        <v>158</v>
      </c>
      <c r="Z225" s="26" t="s">
        <v>164</v>
      </c>
      <c r="AA225" s="26" t="s">
        <v>159</v>
      </c>
      <c r="AB225" s="26">
        <v>18</v>
      </c>
      <c r="AC225" s="26" t="s">
        <v>160</v>
      </c>
      <c r="AD225" s="26">
        <v>1</v>
      </c>
    </row>
    <row r="226" spans="1:30" ht="30" x14ac:dyDescent="0.25">
      <c r="A226" s="26">
        <v>12</v>
      </c>
      <c r="B226" s="26" t="s">
        <v>149</v>
      </c>
      <c r="C226" s="26"/>
      <c r="D226" s="27">
        <v>41834</v>
      </c>
      <c r="E226" s="26" t="s">
        <v>835</v>
      </c>
      <c r="F226" s="26"/>
      <c r="G226" s="26" t="s">
        <v>775</v>
      </c>
      <c r="H226" s="26" t="s">
        <v>314</v>
      </c>
      <c r="I226" s="26" t="s">
        <v>171</v>
      </c>
      <c r="J226" s="27">
        <v>37026</v>
      </c>
      <c r="K226" s="26"/>
      <c r="L226" s="26"/>
      <c r="M226" s="26"/>
      <c r="N226" s="26"/>
      <c r="O226" s="26" t="s">
        <v>172</v>
      </c>
      <c r="P226" s="26" t="s">
        <v>155</v>
      </c>
      <c r="Q226" s="26"/>
      <c r="R226" s="26" t="s">
        <v>156</v>
      </c>
      <c r="S226" s="26"/>
      <c r="T226" s="26" t="s">
        <v>836</v>
      </c>
      <c r="U226" s="26"/>
      <c r="V226" s="26"/>
      <c r="W226" s="26"/>
      <c r="X226" s="26">
        <v>40000</v>
      </c>
      <c r="Y226" s="26" t="s">
        <v>158</v>
      </c>
      <c r="Z226" s="26" t="s">
        <v>158</v>
      </c>
      <c r="AA226" s="26" t="s">
        <v>159</v>
      </c>
      <c r="AB226" s="26">
        <v>19</v>
      </c>
      <c r="AC226" s="26" t="s">
        <v>160</v>
      </c>
      <c r="AD226" s="26">
        <v>1</v>
      </c>
    </row>
    <row r="227" spans="1:30" ht="30" x14ac:dyDescent="0.25">
      <c r="A227" s="26">
        <v>12</v>
      </c>
      <c r="B227" s="26" t="s">
        <v>149</v>
      </c>
      <c r="C227" s="26"/>
      <c r="D227" s="27">
        <v>41846</v>
      </c>
      <c r="E227" s="26" t="s">
        <v>449</v>
      </c>
      <c r="F227" s="26"/>
      <c r="G227" s="26" t="s">
        <v>786</v>
      </c>
      <c r="H227" s="26" t="s">
        <v>787</v>
      </c>
      <c r="I227" s="26" t="s">
        <v>171</v>
      </c>
      <c r="J227" s="27">
        <v>37761</v>
      </c>
      <c r="K227" s="26"/>
      <c r="L227" s="26"/>
      <c r="M227" s="26"/>
      <c r="N227" s="26"/>
      <c r="O227" s="26" t="s">
        <v>154</v>
      </c>
      <c r="P227" s="26" t="s">
        <v>155</v>
      </c>
      <c r="Q227" s="26"/>
      <c r="R227" s="26" t="s">
        <v>156</v>
      </c>
      <c r="S227" s="26"/>
      <c r="T227" s="26" t="s">
        <v>837</v>
      </c>
      <c r="U227" s="26"/>
      <c r="V227" s="26"/>
      <c r="W227" s="26"/>
      <c r="X227" s="26">
        <v>0</v>
      </c>
      <c r="Y227" s="26" t="s">
        <v>158</v>
      </c>
      <c r="Z227" s="26" t="s">
        <v>158</v>
      </c>
      <c r="AA227" s="26" t="s">
        <v>159</v>
      </c>
      <c r="AB227" s="26">
        <v>17</v>
      </c>
      <c r="AC227" s="26" t="s">
        <v>160</v>
      </c>
      <c r="AD227" s="26">
        <v>4</v>
      </c>
    </row>
    <row r="228" spans="1:30" ht="30" x14ac:dyDescent="0.25">
      <c r="A228" s="26">
        <v>12</v>
      </c>
      <c r="B228" s="26" t="s">
        <v>149</v>
      </c>
      <c r="C228" s="26"/>
      <c r="D228" s="27">
        <v>41842</v>
      </c>
      <c r="E228" s="26" t="s">
        <v>784</v>
      </c>
      <c r="F228" s="26"/>
      <c r="G228" s="26" t="s">
        <v>838</v>
      </c>
      <c r="H228" s="26" t="s">
        <v>839</v>
      </c>
      <c r="I228" s="26" t="s">
        <v>171</v>
      </c>
      <c r="J228" s="27">
        <v>37814</v>
      </c>
      <c r="K228" s="26"/>
      <c r="L228" s="26"/>
      <c r="M228" s="26"/>
      <c r="N228" s="26"/>
      <c r="O228" s="26" t="s">
        <v>154</v>
      </c>
      <c r="P228" s="26" t="s">
        <v>155</v>
      </c>
      <c r="Q228" s="26"/>
      <c r="R228" s="26" t="s">
        <v>156</v>
      </c>
      <c r="S228" s="26"/>
      <c r="T228" s="26" t="s">
        <v>840</v>
      </c>
      <c r="U228" s="26"/>
      <c r="V228" s="26"/>
      <c r="W228" s="26"/>
      <c r="X228" s="26">
        <v>40000</v>
      </c>
      <c r="Y228" s="26" t="s">
        <v>158</v>
      </c>
      <c r="Z228" s="26" t="s">
        <v>158</v>
      </c>
      <c r="AA228" s="26" t="s">
        <v>159</v>
      </c>
      <c r="AB228" s="26">
        <v>17</v>
      </c>
      <c r="AC228" s="26" t="s">
        <v>160</v>
      </c>
      <c r="AD228" s="26">
        <v>0</v>
      </c>
    </row>
    <row r="229" spans="1:30" ht="30" x14ac:dyDescent="0.25">
      <c r="A229" s="26">
        <v>12</v>
      </c>
      <c r="B229" s="26" t="s">
        <v>149</v>
      </c>
      <c r="C229" s="26"/>
      <c r="D229" s="27">
        <v>41830</v>
      </c>
      <c r="E229" s="26" t="s">
        <v>841</v>
      </c>
      <c r="F229" s="26"/>
      <c r="G229" s="26" t="s">
        <v>842</v>
      </c>
      <c r="H229" s="26" t="s">
        <v>843</v>
      </c>
      <c r="I229" s="26" t="s">
        <v>171</v>
      </c>
      <c r="J229" s="27">
        <v>38175</v>
      </c>
      <c r="K229" s="26"/>
      <c r="L229" s="26"/>
      <c r="M229" s="26"/>
      <c r="N229" s="26"/>
      <c r="O229" s="26" t="s">
        <v>172</v>
      </c>
      <c r="P229" s="26" t="s">
        <v>199</v>
      </c>
      <c r="Q229" s="26"/>
      <c r="R229" s="26" t="s">
        <v>156</v>
      </c>
      <c r="S229" s="26"/>
      <c r="T229" s="26" t="s">
        <v>844</v>
      </c>
      <c r="U229" s="26"/>
      <c r="V229" s="26"/>
      <c r="W229" s="26"/>
      <c r="X229" s="26">
        <v>42000</v>
      </c>
      <c r="Y229" s="26" t="s">
        <v>158</v>
      </c>
      <c r="Z229" s="26" t="s">
        <v>158</v>
      </c>
      <c r="AA229" s="26" t="s">
        <v>201</v>
      </c>
      <c r="AB229" s="26">
        <v>16</v>
      </c>
      <c r="AC229" s="26" t="s">
        <v>160</v>
      </c>
      <c r="AD229" s="26">
        <v>2</v>
      </c>
    </row>
    <row r="230" spans="1:30" ht="30" x14ac:dyDescent="0.25">
      <c r="A230" s="26">
        <v>12</v>
      </c>
      <c r="B230" s="26" t="s">
        <v>149</v>
      </c>
      <c r="C230" s="26"/>
      <c r="D230" s="27">
        <v>43677</v>
      </c>
      <c r="E230" s="26" t="s">
        <v>845</v>
      </c>
      <c r="F230" s="26"/>
      <c r="G230" s="26" t="s">
        <v>846</v>
      </c>
      <c r="H230" s="26" t="s">
        <v>567</v>
      </c>
      <c r="I230" s="26" t="s">
        <v>171</v>
      </c>
      <c r="J230" s="27">
        <v>38416</v>
      </c>
      <c r="K230" s="26"/>
      <c r="L230" s="26"/>
      <c r="M230" s="26"/>
      <c r="N230" s="26"/>
      <c r="O230" s="26" t="s">
        <v>172</v>
      </c>
      <c r="P230" s="26"/>
      <c r="Q230" s="26"/>
      <c r="R230" s="26" t="s">
        <v>156</v>
      </c>
      <c r="S230" s="26"/>
      <c r="T230" s="26" t="s">
        <v>847</v>
      </c>
      <c r="U230" s="26"/>
      <c r="V230" s="26"/>
      <c r="W230" s="26"/>
      <c r="X230" s="26">
        <v>40000</v>
      </c>
      <c r="Y230" s="26" t="s">
        <v>158</v>
      </c>
      <c r="Z230" s="26" t="s">
        <v>158</v>
      </c>
      <c r="AA230" s="26"/>
      <c r="AB230" s="26">
        <v>15</v>
      </c>
      <c r="AC230" s="26" t="s">
        <v>160</v>
      </c>
      <c r="AD230" s="26">
        <v>0</v>
      </c>
    </row>
    <row r="231" spans="1:30" ht="30" x14ac:dyDescent="0.25">
      <c r="A231" s="26">
        <v>12</v>
      </c>
      <c r="B231" s="26" t="s">
        <v>149</v>
      </c>
      <c r="C231" s="26"/>
      <c r="D231" s="27">
        <v>42559</v>
      </c>
      <c r="E231" s="26" t="s">
        <v>848</v>
      </c>
      <c r="F231" s="26"/>
      <c r="G231" s="26" t="s">
        <v>849</v>
      </c>
      <c r="H231" s="26" t="s">
        <v>850</v>
      </c>
      <c r="I231" s="26" t="s">
        <v>153</v>
      </c>
      <c r="J231" s="27">
        <v>38178</v>
      </c>
      <c r="K231" s="26"/>
      <c r="L231" s="26"/>
      <c r="M231" s="26"/>
      <c r="N231" s="26"/>
      <c r="O231" s="26" t="s">
        <v>154</v>
      </c>
      <c r="P231" s="26" t="s">
        <v>155</v>
      </c>
      <c r="Q231" s="26"/>
      <c r="R231" s="26" t="s">
        <v>156</v>
      </c>
      <c r="S231" s="26"/>
      <c r="T231" s="26" t="s">
        <v>851</v>
      </c>
      <c r="U231" s="26"/>
      <c r="V231" s="26"/>
      <c r="W231" s="26"/>
      <c r="X231" s="26">
        <v>45000</v>
      </c>
      <c r="Y231" s="26" t="s">
        <v>158</v>
      </c>
      <c r="Z231" s="26" t="s">
        <v>158</v>
      </c>
      <c r="AA231" s="26" t="s">
        <v>159</v>
      </c>
      <c r="AB231" s="26">
        <v>16</v>
      </c>
      <c r="AC231" s="26" t="s">
        <v>160</v>
      </c>
      <c r="AD231" s="26">
        <v>0</v>
      </c>
    </row>
    <row r="232" spans="1:30" ht="30" x14ac:dyDescent="0.25">
      <c r="A232" s="26">
        <v>12</v>
      </c>
      <c r="B232" s="26" t="s">
        <v>149</v>
      </c>
      <c r="C232" s="26"/>
      <c r="D232" s="27">
        <v>43292</v>
      </c>
      <c r="E232" s="26" t="s">
        <v>852</v>
      </c>
      <c r="F232" s="26"/>
      <c r="G232" s="26" t="s">
        <v>853</v>
      </c>
      <c r="H232" s="26" t="s">
        <v>854</v>
      </c>
      <c r="I232" s="26" t="s">
        <v>153</v>
      </c>
      <c r="J232" s="27">
        <v>38379</v>
      </c>
      <c r="K232" s="26"/>
      <c r="L232" s="26"/>
      <c r="M232" s="26"/>
      <c r="N232" s="26"/>
      <c r="O232" s="26" t="s">
        <v>172</v>
      </c>
      <c r="P232" s="26" t="s">
        <v>155</v>
      </c>
      <c r="Q232" s="26"/>
      <c r="R232" s="26" t="s">
        <v>156</v>
      </c>
      <c r="S232" s="26"/>
      <c r="T232" s="26" t="s">
        <v>855</v>
      </c>
      <c r="U232" s="26"/>
      <c r="V232" s="26"/>
      <c r="W232" s="26"/>
      <c r="X232" s="26">
        <v>40000</v>
      </c>
      <c r="Y232" s="26" t="s">
        <v>158</v>
      </c>
      <c r="Z232" s="26" t="s">
        <v>158</v>
      </c>
      <c r="AA232" s="26" t="s">
        <v>159</v>
      </c>
      <c r="AB232" s="26">
        <v>15</v>
      </c>
      <c r="AC232" s="26" t="s">
        <v>160</v>
      </c>
      <c r="AD232" s="26">
        <v>0</v>
      </c>
    </row>
    <row r="500" spans="19:19" x14ac:dyDescent="0.25">
      <c r="S500">
        <v>2444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00"/>
  <sheetViews>
    <sheetView showGridLines="0" topLeftCell="A475" workbookViewId="0">
      <selection activeCell="J12" sqref="J12"/>
    </sheetView>
  </sheetViews>
  <sheetFormatPr defaultRowHeight="15" x14ac:dyDescent="0.25"/>
  <cols>
    <col min="1" max="1" width="3.85546875" bestFit="1" customWidth="1"/>
    <col min="4" max="4" width="15.7109375" customWidth="1"/>
    <col min="5" max="5" width="21.42578125" customWidth="1"/>
    <col min="6" max="6" width="9" customWidth="1"/>
    <col min="7" max="7" width="10.28515625" customWidth="1"/>
    <col min="8" max="8" width="10.5703125" bestFit="1" customWidth="1"/>
  </cols>
  <sheetData>
    <row r="2" spans="1:8" ht="23.25" x14ac:dyDescent="0.35">
      <c r="D2" s="342" t="s">
        <v>858</v>
      </c>
      <c r="E2" s="342"/>
    </row>
    <row r="4" spans="1:8" ht="30" x14ac:dyDescent="0.25">
      <c r="A4" s="28" t="s">
        <v>856</v>
      </c>
      <c r="B4" s="29" t="s">
        <v>119</v>
      </c>
      <c r="C4" s="29" t="s">
        <v>121</v>
      </c>
      <c r="D4" s="29" t="s">
        <v>123</v>
      </c>
      <c r="E4" s="29" t="s">
        <v>125</v>
      </c>
      <c r="F4" s="29" t="s">
        <v>127</v>
      </c>
      <c r="G4" s="30" t="s">
        <v>133</v>
      </c>
      <c r="H4" s="30" t="s">
        <v>857</v>
      </c>
    </row>
    <row r="5" spans="1:8" x14ac:dyDescent="0.25">
      <c r="A5" s="56">
        <f>IF(B5="","",ROWS($A$5:A5))</f>
        <v>1</v>
      </c>
      <c r="B5" s="56">
        <f>IF(SD!A2="","",SD!A2)</f>
        <v>1</v>
      </c>
      <c r="C5" s="56" t="str">
        <f>IF(SD!C2="","",SD!C2)</f>
        <v/>
      </c>
      <c r="D5" s="56" t="str">
        <f>IF(SD!E2="","",SD!E2)</f>
        <v>Aryan</v>
      </c>
      <c r="E5" s="56" t="str">
        <f>IF(SD!G2="","",SD!G2)</f>
        <v>Vikram Singh</v>
      </c>
      <c r="F5" s="56" t="str">
        <f>IF(SD!I2="","",SD!I2)</f>
        <v>M</v>
      </c>
      <c r="G5" s="56" t="str">
        <f>IF(SD!O2="","",SD!O2)</f>
        <v>SC</v>
      </c>
      <c r="H5" s="56" t="str">
        <f>IF(SD!Y2="","",SD!Y2)</f>
        <v>N</v>
      </c>
    </row>
    <row r="6" spans="1:8" x14ac:dyDescent="0.25">
      <c r="A6" s="56">
        <f>IF(B6="","",ROWS($A$5:A6))</f>
        <v>2</v>
      </c>
      <c r="B6" s="56">
        <f>IF(SD!A3="","",SD!A3)</f>
        <v>1</v>
      </c>
      <c r="C6" s="56" t="str">
        <f>IF(SD!C3="","",SD!C3)</f>
        <v/>
      </c>
      <c r="D6" s="56" t="str">
        <f>IF(SD!E3="","",SD!E3)</f>
        <v>Devid</v>
      </c>
      <c r="E6" s="56" t="str">
        <f>IF(SD!G3="","",SD!G3)</f>
        <v>Dharmpal</v>
      </c>
      <c r="F6" s="56" t="str">
        <f>IF(SD!I3="","",SD!I3)</f>
        <v>M</v>
      </c>
      <c r="G6" s="56" t="str">
        <f>IF(SD!O3="","",SD!O3)</f>
        <v>SC</v>
      </c>
      <c r="H6" s="56" t="str">
        <f>IF(SD!Y3="","",SD!Y3)</f>
        <v>N</v>
      </c>
    </row>
    <row r="7" spans="1:8" x14ac:dyDescent="0.25">
      <c r="A7" s="56">
        <f>IF(B7="","",ROWS($A$5:A7))</f>
        <v>3</v>
      </c>
      <c r="B7" s="56">
        <f>IF(SD!A4="","",SD!A4)</f>
        <v>1</v>
      </c>
      <c r="C7" s="56" t="str">
        <f>IF(SD!C4="","",SD!C4)</f>
        <v/>
      </c>
      <c r="D7" s="56" t="str">
        <f>IF(SD!E4="","",SD!E4)</f>
        <v>Govind</v>
      </c>
      <c r="E7" s="56" t="str">
        <f>IF(SD!G4="","",SD!G4)</f>
        <v>Sohan Lal</v>
      </c>
      <c r="F7" s="56" t="str">
        <f>IF(SD!I4="","",SD!I4)</f>
        <v>M</v>
      </c>
      <c r="G7" s="56" t="str">
        <f>IF(SD!O4="","",SD!O4)</f>
        <v>SC</v>
      </c>
      <c r="H7" s="56" t="str">
        <f>IF(SD!Y4="","",SD!Y4)</f>
        <v>N</v>
      </c>
    </row>
    <row r="8" spans="1:8" x14ac:dyDescent="0.25">
      <c r="A8" s="56">
        <f>IF(B8="","",ROWS($A$5:A8))</f>
        <v>4</v>
      </c>
      <c r="B8" s="56">
        <f>IF(SD!A5="","",SD!A5)</f>
        <v>1</v>
      </c>
      <c r="C8" s="56" t="str">
        <f>IF(SD!C5="","",SD!C5)</f>
        <v/>
      </c>
      <c r="D8" s="56" t="str">
        <f>IF(SD!E5="","",SD!E5)</f>
        <v>Gunjan</v>
      </c>
      <c r="E8" s="56" t="str">
        <f>IF(SD!G5="","",SD!G5)</f>
        <v>Kripal Singh</v>
      </c>
      <c r="F8" s="56" t="str">
        <f>IF(SD!I5="","",SD!I5)</f>
        <v>F</v>
      </c>
      <c r="G8" s="56" t="str">
        <f>IF(SD!O5="","",SD!O5)</f>
        <v>OBC</v>
      </c>
      <c r="H8" s="56" t="str">
        <f>IF(SD!Y5="","",SD!Y5)</f>
        <v>N</v>
      </c>
    </row>
    <row r="9" spans="1:8" x14ac:dyDescent="0.25">
      <c r="A9" s="56">
        <f>IF(B9="","",ROWS($A$5:A9))</f>
        <v>5</v>
      </c>
      <c r="B9" s="56">
        <f>IF(SD!A6="","",SD!A6)</f>
        <v>1</v>
      </c>
      <c r="C9" s="56" t="str">
        <f>IF(SD!C6="","",SD!C6)</f>
        <v/>
      </c>
      <c r="D9" s="56" t="str">
        <f>IF(SD!E6="","",SD!E6)</f>
        <v>Harshdeep</v>
      </c>
      <c r="E9" s="56" t="str">
        <f>IF(SD!G6="","",SD!G6)</f>
        <v>Satpal Singh</v>
      </c>
      <c r="F9" s="56" t="str">
        <f>IF(SD!I6="","",SD!I6)</f>
        <v>M</v>
      </c>
      <c r="G9" s="56" t="str">
        <f>IF(SD!O6="","",SD!O6)</f>
        <v>OBC</v>
      </c>
      <c r="H9" s="56" t="str">
        <f>IF(SD!Y6="","",SD!Y6)</f>
        <v>N</v>
      </c>
    </row>
    <row r="10" spans="1:8" x14ac:dyDescent="0.25">
      <c r="A10" s="56">
        <f>IF(B10="","",ROWS($A$5:A10))</f>
        <v>6</v>
      </c>
      <c r="B10" s="56">
        <f>IF(SD!A7="","",SD!A7)</f>
        <v>1</v>
      </c>
      <c r="C10" s="56" t="str">
        <f>IF(SD!C7="","",SD!C7)</f>
        <v/>
      </c>
      <c r="D10" s="56" t="str">
        <f>IF(SD!E7="","",SD!E7)</f>
        <v>Jasveer Singh</v>
      </c>
      <c r="E10" s="56" t="str">
        <f>IF(SD!G7="","",SD!G7)</f>
        <v>Madan Singh</v>
      </c>
      <c r="F10" s="56" t="str">
        <f>IF(SD!I7="","",SD!I7)</f>
        <v>M</v>
      </c>
      <c r="G10" s="56" t="str">
        <f>IF(SD!O7="","",SD!O7)</f>
        <v>OBC</v>
      </c>
      <c r="H10" s="56" t="str">
        <f>IF(SD!Y7="","",SD!Y7)</f>
        <v>N</v>
      </c>
    </row>
    <row r="11" spans="1:8" x14ac:dyDescent="0.25">
      <c r="A11" s="56">
        <f>IF(B11="","",ROWS($A$5:A11))</f>
        <v>7</v>
      </c>
      <c r="B11" s="56">
        <f>IF(SD!A8="","",SD!A8)</f>
        <v>1</v>
      </c>
      <c r="C11" s="56" t="str">
        <f>IF(SD!C8="","",SD!C8)</f>
        <v/>
      </c>
      <c r="D11" s="56" t="str">
        <f>IF(SD!E8="","",SD!E8)</f>
        <v>Krishan</v>
      </c>
      <c r="E11" s="56" t="str">
        <f>IF(SD!G8="","",SD!G8)</f>
        <v>Binjha Ram</v>
      </c>
      <c r="F11" s="56" t="str">
        <f>IF(SD!I8="","",SD!I8)</f>
        <v>M</v>
      </c>
      <c r="G11" s="56" t="str">
        <f>IF(SD!O8="","",SD!O8)</f>
        <v>SC</v>
      </c>
      <c r="H11" s="56" t="str">
        <f>IF(SD!Y8="","",SD!Y8)</f>
        <v>N</v>
      </c>
    </row>
    <row r="12" spans="1:8" x14ac:dyDescent="0.25">
      <c r="A12" s="56">
        <f>IF(B12="","",ROWS($A$5:A12))</f>
        <v>8</v>
      </c>
      <c r="B12" s="56">
        <f>IF(SD!A9="","",SD!A9)</f>
        <v>1</v>
      </c>
      <c r="C12" s="56" t="str">
        <f>IF(SD!C9="","",SD!C9)</f>
        <v/>
      </c>
      <c r="D12" s="56" t="str">
        <f>IF(SD!E9="","",SD!E9)</f>
        <v>Prince Singh</v>
      </c>
      <c r="E12" s="56" t="str">
        <f>IF(SD!G9="","",SD!G9)</f>
        <v>Rajender Singh</v>
      </c>
      <c r="F12" s="56" t="str">
        <f>IF(SD!I9="","",SD!I9)</f>
        <v>M</v>
      </c>
      <c r="G12" s="56" t="str">
        <f>IF(SD!O9="","",SD!O9)</f>
        <v>OBC</v>
      </c>
      <c r="H12" s="56" t="str">
        <f>IF(SD!Y9="","",SD!Y9)</f>
        <v>N</v>
      </c>
    </row>
    <row r="13" spans="1:8" x14ac:dyDescent="0.25">
      <c r="A13" s="56">
        <f>IF(B13="","",ROWS($A$5:A13))</f>
        <v>9</v>
      </c>
      <c r="B13" s="56">
        <f>IF(SD!A10="","",SD!A10)</f>
        <v>1</v>
      </c>
      <c r="C13" s="56" t="str">
        <f>IF(SD!C10="","",SD!C10)</f>
        <v/>
      </c>
      <c r="D13" s="56" t="str">
        <f>IF(SD!E10="","",SD!E10)</f>
        <v>Rajni</v>
      </c>
      <c r="E13" s="56" t="str">
        <f>IF(SD!G10="","",SD!G10)</f>
        <v>Naresh Kumar</v>
      </c>
      <c r="F13" s="56" t="str">
        <f>IF(SD!I10="","",SD!I10)</f>
        <v>F</v>
      </c>
      <c r="G13" s="56" t="str">
        <f>IF(SD!O10="","",SD!O10)</f>
        <v>OBC</v>
      </c>
      <c r="H13" s="56" t="str">
        <f>IF(SD!Y10="","",SD!Y10)</f>
        <v>N</v>
      </c>
    </row>
    <row r="14" spans="1:8" x14ac:dyDescent="0.25">
      <c r="A14" s="56">
        <f>IF(B14="","",ROWS($A$5:A14))</f>
        <v>10</v>
      </c>
      <c r="B14" s="56">
        <f>IF(SD!A11="","",SD!A11)</f>
        <v>1</v>
      </c>
      <c r="C14" s="56" t="str">
        <f>IF(SD!C11="","",SD!C11)</f>
        <v/>
      </c>
      <c r="D14" s="56" t="str">
        <f>IF(SD!E11="","",SD!E11)</f>
        <v>Shiv Kumar</v>
      </c>
      <c r="E14" s="56" t="str">
        <f>IF(SD!G11="","",SD!G11)</f>
        <v>Leelu Ram</v>
      </c>
      <c r="F14" s="56" t="str">
        <f>IF(SD!I11="","",SD!I11)</f>
        <v>M</v>
      </c>
      <c r="G14" s="56" t="str">
        <f>IF(SD!O11="","",SD!O11)</f>
        <v>SC</v>
      </c>
      <c r="H14" s="56" t="str">
        <f>IF(SD!Y11="","",SD!Y11)</f>
        <v>N</v>
      </c>
    </row>
    <row r="15" spans="1:8" x14ac:dyDescent="0.25">
      <c r="A15" s="56">
        <f>IF(B15="","",ROWS($A$5:A15))</f>
        <v>11</v>
      </c>
      <c r="B15" s="56">
        <f>IF(SD!A12="","",SD!A12)</f>
        <v>2</v>
      </c>
      <c r="C15" s="56" t="str">
        <f>IF(SD!C12="","",SD!C12)</f>
        <v/>
      </c>
      <c r="D15" s="56" t="str">
        <f>IF(SD!E12="","",SD!E12)</f>
        <v>ANUJ</v>
      </c>
      <c r="E15" s="56" t="str">
        <f>IF(SD!G12="","",SD!G12)</f>
        <v>ASHOK KUMAR</v>
      </c>
      <c r="F15" s="56" t="str">
        <f>IF(SD!I12="","",SD!I12)</f>
        <v>M</v>
      </c>
      <c r="G15" s="56" t="str">
        <f>IF(SD!O12="","",SD!O12)</f>
        <v>OBC</v>
      </c>
      <c r="H15" s="56" t="str">
        <f>IF(SD!Y12="","",SD!Y12)</f>
        <v>N</v>
      </c>
    </row>
    <row r="16" spans="1:8" x14ac:dyDescent="0.25">
      <c r="A16" s="56">
        <f>IF(B16="","",ROWS($A$5:A16))</f>
        <v>12</v>
      </c>
      <c r="B16" s="56">
        <f>IF(SD!A13="","",SD!A13)</f>
        <v>2</v>
      </c>
      <c r="C16" s="56" t="str">
        <f>IF(SD!C13="","",SD!C13)</f>
        <v/>
      </c>
      <c r="D16" s="56" t="str">
        <f>IF(SD!E13="","",SD!E13)</f>
        <v>Gagan</v>
      </c>
      <c r="E16" s="56" t="str">
        <f>IF(SD!G13="","",SD!G13)</f>
        <v>Gurmel Singh</v>
      </c>
      <c r="F16" s="56" t="str">
        <f>IF(SD!I13="","",SD!I13)</f>
        <v>F</v>
      </c>
      <c r="G16" s="56" t="str">
        <f>IF(SD!O13="","",SD!O13)</f>
        <v>OBC</v>
      </c>
      <c r="H16" s="56" t="str">
        <f>IF(SD!Y13="","",SD!Y13)</f>
        <v>N</v>
      </c>
    </row>
    <row r="17" spans="1:8" x14ac:dyDescent="0.25">
      <c r="A17" s="56">
        <f>IF(B17="","",ROWS($A$5:A17))</f>
        <v>13</v>
      </c>
      <c r="B17" s="56">
        <f>IF(SD!A14="","",SD!A14)</f>
        <v>2</v>
      </c>
      <c r="C17" s="56" t="str">
        <f>IF(SD!C14="","",SD!C14)</f>
        <v/>
      </c>
      <c r="D17" s="56" t="str">
        <f>IF(SD!E14="","",SD!E14)</f>
        <v>KHUSHPREET</v>
      </c>
      <c r="E17" s="56" t="str">
        <f>IF(SD!G14="","",SD!G14)</f>
        <v>VIKRAM SINGH</v>
      </c>
      <c r="F17" s="56" t="str">
        <f>IF(SD!I14="","",SD!I14)</f>
        <v>F</v>
      </c>
      <c r="G17" s="56" t="str">
        <f>IF(SD!O14="","",SD!O14)</f>
        <v>SC</v>
      </c>
      <c r="H17" s="56" t="str">
        <f>IF(SD!Y14="","",SD!Y14)</f>
        <v>N</v>
      </c>
    </row>
    <row r="18" spans="1:8" x14ac:dyDescent="0.25">
      <c r="A18" s="56">
        <f>IF(B18="","",ROWS($A$5:A18))</f>
        <v>14</v>
      </c>
      <c r="B18" s="56">
        <f>IF(SD!A15="","",SD!A15)</f>
        <v>2</v>
      </c>
      <c r="C18" s="56" t="str">
        <f>IF(SD!C15="","",SD!C15)</f>
        <v/>
      </c>
      <c r="D18" s="56" t="str">
        <f>IF(SD!E15="","",SD!E15)</f>
        <v>POONAM</v>
      </c>
      <c r="E18" s="56" t="str">
        <f>IF(SD!G15="","",SD!G15)</f>
        <v>SURESH KUMAR</v>
      </c>
      <c r="F18" s="56" t="str">
        <f>IF(SD!I15="","",SD!I15)</f>
        <v>F</v>
      </c>
      <c r="G18" s="56" t="str">
        <f>IF(SD!O15="","",SD!O15)</f>
        <v>SC</v>
      </c>
      <c r="H18" s="56" t="str">
        <f>IF(SD!Y15="","",SD!Y15)</f>
        <v>N</v>
      </c>
    </row>
    <row r="19" spans="1:8" x14ac:dyDescent="0.25">
      <c r="A19" s="56">
        <f>IF(B19="","",ROWS($A$5:A19))</f>
        <v>15</v>
      </c>
      <c r="B19" s="56">
        <f>IF(SD!A16="","",SD!A16)</f>
        <v>2</v>
      </c>
      <c r="C19" s="56" t="str">
        <f>IF(SD!C16="","",SD!C16)</f>
        <v/>
      </c>
      <c r="D19" s="56" t="str">
        <f>IF(SD!E16="","",SD!E16)</f>
        <v>PREETI</v>
      </c>
      <c r="E19" s="56" t="str">
        <f>IF(SD!G16="","",SD!G16)</f>
        <v>NAVEEN KUMAR</v>
      </c>
      <c r="F19" s="56" t="str">
        <f>IF(SD!I16="","",SD!I16)</f>
        <v>F</v>
      </c>
      <c r="G19" s="56" t="str">
        <f>IF(SD!O16="","",SD!O16)</f>
        <v>SC</v>
      </c>
      <c r="H19" s="56" t="str">
        <f>IF(SD!Y16="","",SD!Y16)</f>
        <v>N</v>
      </c>
    </row>
    <row r="20" spans="1:8" x14ac:dyDescent="0.25">
      <c r="A20" s="56">
        <f>IF(B20="","",ROWS($A$5:A20))</f>
        <v>16</v>
      </c>
      <c r="B20" s="56">
        <f>IF(SD!A17="","",SD!A17)</f>
        <v>2</v>
      </c>
      <c r="C20" s="56" t="str">
        <f>IF(SD!C17="","",SD!C17)</f>
        <v/>
      </c>
      <c r="D20" s="56" t="str">
        <f>IF(SD!E17="","",SD!E17)</f>
        <v>RANI</v>
      </c>
      <c r="E20" s="56" t="str">
        <f>IF(SD!G17="","",SD!G17)</f>
        <v>MEHAR LAL</v>
      </c>
      <c r="F20" s="56" t="str">
        <f>IF(SD!I17="","",SD!I17)</f>
        <v>F</v>
      </c>
      <c r="G20" s="56" t="str">
        <f>IF(SD!O17="","",SD!O17)</f>
        <v>ST</v>
      </c>
      <c r="H20" s="56" t="str">
        <f>IF(SD!Y17="","",SD!Y17)</f>
        <v>N</v>
      </c>
    </row>
    <row r="21" spans="1:8" x14ac:dyDescent="0.25">
      <c r="A21" s="56">
        <f>IF(B21="","",ROWS($A$5:A21))</f>
        <v>17</v>
      </c>
      <c r="B21" s="56">
        <f>IF(SD!A18="","",SD!A18)</f>
        <v>2</v>
      </c>
      <c r="C21" s="56" t="str">
        <f>IF(SD!C18="","",SD!C18)</f>
        <v/>
      </c>
      <c r="D21" s="56" t="str">
        <f>IF(SD!E18="","",SD!E18)</f>
        <v>SIMRAN</v>
      </c>
      <c r="E21" s="56" t="str">
        <f>IF(SD!G18="","",SD!G18)</f>
        <v>NARESH KUMAR</v>
      </c>
      <c r="F21" s="56" t="str">
        <f>IF(SD!I18="","",SD!I18)</f>
        <v>F</v>
      </c>
      <c r="G21" s="56" t="str">
        <f>IF(SD!O18="","",SD!O18)</f>
        <v>OBC</v>
      </c>
      <c r="H21" s="56" t="str">
        <f>IF(SD!Y18="","",SD!Y18)</f>
        <v>N</v>
      </c>
    </row>
    <row r="22" spans="1:8" x14ac:dyDescent="0.25">
      <c r="A22" s="56">
        <f>IF(B22="","",ROWS($A$5:A22))</f>
        <v>18</v>
      </c>
      <c r="B22" s="56">
        <f>IF(SD!A19="","",SD!A19)</f>
        <v>2</v>
      </c>
      <c r="C22" s="56" t="str">
        <f>IF(SD!C19="","",SD!C19)</f>
        <v/>
      </c>
      <c r="D22" s="56" t="str">
        <f>IF(SD!E19="","",SD!E19)</f>
        <v>SUKHVEER SINGH</v>
      </c>
      <c r="E22" s="56" t="str">
        <f>IF(SD!G19="","",SD!G19)</f>
        <v>ANGREJ SINGH</v>
      </c>
      <c r="F22" s="56" t="str">
        <f>IF(SD!I19="","",SD!I19)</f>
        <v>M</v>
      </c>
      <c r="G22" s="56" t="str">
        <f>IF(SD!O19="","",SD!O19)</f>
        <v>OBC</v>
      </c>
      <c r="H22" s="56" t="str">
        <f>IF(SD!Y19="","",SD!Y19)</f>
        <v>N</v>
      </c>
    </row>
    <row r="23" spans="1:8" x14ac:dyDescent="0.25">
      <c r="A23" s="56">
        <f>IF(B23="","",ROWS($A$5:A23))</f>
        <v>19</v>
      </c>
      <c r="B23" s="56">
        <f>IF(SD!A20="","",SD!A20)</f>
        <v>2</v>
      </c>
      <c r="C23" s="56" t="str">
        <f>IF(SD!C20="","",SD!C20)</f>
        <v/>
      </c>
      <c r="D23" s="56" t="str">
        <f>IF(SD!E20="","",SD!E20)</f>
        <v>Vishwas</v>
      </c>
      <c r="E23" s="56" t="str">
        <f>IF(SD!G20="","",SD!G20)</f>
        <v>Naveen Kumar</v>
      </c>
      <c r="F23" s="56" t="str">
        <f>IF(SD!I20="","",SD!I20)</f>
        <v>M</v>
      </c>
      <c r="G23" s="56" t="str">
        <f>IF(SD!O20="","",SD!O20)</f>
        <v>SC</v>
      </c>
      <c r="H23" s="56" t="str">
        <f>IF(SD!Y20="","",SD!Y20)</f>
        <v>N</v>
      </c>
    </row>
    <row r="24" spans="1:8" x14ac:dyDescent="0.25">
      <c r="A24" s="56">
        <f>IF(B24="","",ROWS($A$5:A24))</f>
        <v>20</v>
      </c>
      <c r="B24" s="56">
        <f>IF(SD!A21="","",SD!A21)</f>
        <v>3</v>
      </c>
      <c r="C24" s="56" t="str">
        <f>IF(SD!C21="","",SD!C21)</f>
        <v/>
      </c>
      <c r="D24" s="56" t="str">
        <f>IF(SD!E21="","",SD!E21)</f>
        <v>AAYANA</v>
      </c>
      <c r="E24" s="56" t="str">
        <f>IF(SD!G21="","",SD!G21)</f>
        <v>INDRAJ</v>
      </c>
      <c r="F24" s="56" t="str">
        <f>IF(SD!I21="","",SD!I21)</f>
        <v>F</v>
      </c>
      <c r="G24" s="56" t="str">
        <f>IF(SD!O21="","",SD!O21)</f>
        <v>SC</v>
      </c>
      <c r="H24" s="56" t="str">
        <f>IF(SD!Y21="","",SD!Y21)</f>
        <v>N</v>
      </c>
    </row>
    <row r="25" spans="1:8" x14ac:dyDescent="0.25">
      <c r="A25" s="56">
        <f>IF(B25="","",ROWS($A$5:A25))</f>
        <v>21</v>
      </c>
      <c r="B25" s="56">
        <f>IF(SD!A22="","",SD!A22)</f>
        <v>3</v>
      </c>
      <c r="C25" s="56" t="str">
        <f>IF(SD!C22="","",SD!C22)</f>
        <v/>
      </c>
      <c r="D25" s="56" t="str">
        <f>IF(SD!E22="","",SD!E22)</f>
        <v>ANISHA</v>
      </c>
      <c r="E25" s="56" t="str">
        <f>IF(SD!G22="","",SD!G22)</f>
        <v>RAMKUMAR</v>
      </c>
      <c r="F25" s="56" t="str">
        <f>IF(SD!I22="","",SD!I22)</f>
        <v>F</v>
      </c>
      <c r="G25" s="56" t="str">
        <f>IF(SD!O22="","",SD!O22)</f>
        <v>SC</v>
      </c>
      <c r="H25" s="56" t="str">
        <f>IF(SD!Y22="","",SD!Y22)</f>
        <v>N</v>
      </c>
    </row>
    <row r="26" spans="1:8" x14ac:dyDescent="0.25">
      <c r="A26" s="56">
        <f>IF(B26="","",ROWS($A$5:A26))</f>
        <v>22</v>
      </c>
      <c r="B26" s="56">
        <f>IF(SD!A23="","",SD!A23)</f>
        <v>3</v>
      </c>
      <c r="C26" s="56" t="str">
        <f>IF(SD!C23="","",SD!C23)</f>
        <v/>
      </c>
      <c r="D26" s="56" t="str">
        <f>IF(SD!E23="","",SD!E23)</f>
        <v>ANITA BAI</v>
      </c>
      <c r="E26" s="56" t="str">
        <f>IF(SD!G23="","",SD!G23)</f>
        <v>HAMIRA RAM</v>
      </c>
      <c r="F26" s="56" t="str">
        <f>IF(SD!I23="","",SD!I23)</f>
        <v>F</v>
      </c>
      <c r="G26" s="56" t="str">
        <f>IF(SD!O23="","",SD!O23)</f>
        <v>ST</v>
      </c>
      <c r="H26" s="56" t="str">
        <f>IF(SD!Y23="","",SD!Y23)</f>
        <v>N</v>
      </c>
    </row>
    <row r="27" spans="1:8" x14ac:dyDescent="0.25">
      <c r="A27" s="56">
        <f>IF(B27="","",ROWS($A$5:A27))</f>
        <v>23</v>
      </c>
      <c r="B27" s="56">
        <f>IF(SD!A24="","",SD!A24)</f>
        <v>3</v>
      </c>
      <c r="C27" s="56" t="str">
        <f>IF(SD!C24="","",SD!C24)</f>
        <v/>
      </c>
      <c r="D27" s="56" t="str">
        <f>IF(SD!E24="","",SD!E24)</f>
        <v>ANKUSH</v>
      </c>
      <c r="E27" s="56" t="str">
        <f>IF(SD!G24="","",SD!G24)</f>
        <v>MOHANLAL</v>
      </c>
      <c r="F27" s="56" t="str">
        <f>IF(SD!I24="","",SD!I24)</f>
        <v>M</v>
      </c>
      <c r="G27" s="56" t="str">
        <f>IF(SD!O24="","",SD!O24)</f>
        <v>SC</v>
      </c>
      <c r="H27" s="56" t="str">
        <f>IF(SD!Y24="","",SD!Y24)</f>
        <v>N</v>
      </c>
    </row>
    <row r="28" spans="1:8" x14ac:dyDescent="0.25">
      <c r="A28" s="56">
        <f>IF(B28="","",ROWS($A$5:A28))</f>
        <v>24</v>
      </c>
      <c r="B28" s="56">
        <f>IF(SD!A25="","",SD!A25)</f>
        <v>3</v>
      </c>
      <c r="C28" s="56" t="str">
        <f>IF(SD!C25="","",SD!C25)</f>
        <v/>
      </c>
      <c r="D28" s="56" t="str">
        <f>IF(SD!E25="","",SD!E25)</f>
        <v>ANMOL</v>
      </c>
      <c r="E28" s="56" t="str">
        <f>IF(SD!G25="","",SD!G25)</f>
        <v>SONU</v>
      </c>
      <c r="F28" s="56" t="str">
        <f>IF(SD!I25="","",SD!I25)</f>
        <v>M</v>
      </c>
      <c r="G28" s="56" t="str">
        <f>IF(SD!O25="","",SD!O25)</f>
        <v>SC</v>
      </c>
      <c r="H28" s="56" t="str">
        <f>IF(SD!Y25="","",SD!Y25)</f>
        <v>N</v>
      </c>
    </row>
    <row r="29" spans="1:8" x14ac:dyDescent="0.25">
      <c r="A29" s="56">
        <f>IF(B29="","",ROWS($A$5:A29))</f>
        <v>25</v>
      </c>
      <c r="B29" s="56">
        <f>IF(SD!A26="","",SD!A26)</f>
        <v>3</v>
      </c>
      <c r="C29" s="56" t="str">
        <f>IF(SD!C26="","",SD!C26)</f>
        <v/>
      </c>
      <c r="D29" s="56" t="str">
        <f>IF(SD!E26="","",SD!E26)</f>
        <v>AVNOOR</v>
      </c>
      <c r="E29" s="56" t="str">
        <f>IF(SD!G26="","",SD!G26)</f>
        <v>KASTURI LAL</v>
      </c>
      <c r="F29" s="56" t="str">
        <f>IF(SD!I26="","",SD!I26)</f>
        <v>M</v>
      </c>
      <c r="G29" s="56" t="str">
        <f>IF(SD!O26="","",SD!O26)</f>
        <v>OBC</v>
      </c>
      <c r="H29" s="56" t="str">
        <f>IF(SD!Y26="","",SD!Y26)</f>
        <v>N</v>
      </c>
    </row>
    <row r="30" spans="1:8" x14ac:dyDescent="0.25">
      <c r="A30" s="56">
        <f>IF(B30="","",ROWS($A$5:A30))</f>
        <v>26</v>
      </c>
      <c r="B30" s="56">
        <f>IF(SD!A27="","",SD!A27)</f>
        <v>3</v>
      </c>
      <c r="C30" s="56" t="str">
        <f>IF(SD!C27="","",SD!C27)</f>
        <v/>
      </c>
      <c r="D30" s="56" t="str">
        <f>IF(SD!E27="","",SD!E27)</f>
        <v>GAGANDEEP KOUR</v>
      </c>
      <c r="E30" s="56" t="str">
        <f>IF(SD!G27="","",SD!G27)</f>
        <v>JEET SINGH</v>
      </c>
      <c r="F30" s="56" t="str">
        <f>IF(SD!I27="","",SD!I27)</f>
        <v>F</v>
      </c>
      <c r="G30" s="56" t="str">
        <f>IF(SD!O27="","",SD!O27)</f>
        <v>OBC</v>
      </c>
      <c r="H30" s="56" t="str">
        <f>IF(SD!Y27="","",SD!Y27)</f>
        <v>N</v>
      </c>
    </row>
    <row r="31" spans="1:8" x14ac:dyDescent="0.25">
      <c r="A31" s="56">
        <f>IF(B31="","",ROWS($A$5:A31))</f>
        <v>27</v>
      </c>
      <c r="B31" s="56">
        <f>IF(SD!A28="","",SD!A28)</f>
        <v>3</v>
      </c>
      <c r="C31" s="56" t="str">
        <f>IF(SD!C28="","",SD!C28)</f>
        <v/>
      </c>
      <c r="D31" s="56" t="str">
        <f>IF(SD!E28="","",SD!E28)</f>
        <v>JASVINDRA</v>
      </c>
      <c r="E31" s="56" t="str">
        <f>IF(SD!G28="","",SD!G28)</f>
        <v>RAJESH KUMAR</v>
      </c>
      <c r="F31" s="56" t="str">
        <f>IF(SD!I28="","",SD!I28)</f>
        <v>M</v>
      </c>
      <c r="G31" s="56" t="str">
        <f>IF(SD!O28="","",SD!O28)</f>
        <v>OBC</v>
      </c>
      <c r="H31" s="56" t="str">
        <f>IF(SD!Y28="","",SD!Y28)</f>
        <v>N</v>
      </c>
    </row>
    <row r="32" spans="1:8" x14ac:dyDescent="0.25">
      <c r="A32" s="56">
        <f>IF(B32="","",ROWS($A$5:A32))</f>
        <v>28</v>
      </c>
      <c r="B32" s="56">
        <f>IF(SD!A29="","",SD!A29)</f>
        <v>3</v>
      </c>
      <c r="C32" s="56" t="str">
        <f>IF(SD!C29="","",SD!C29)</f>
        <v/>
      </c>
      <c r="D32" s="56" t="str">
        <f>IF(SD!E29="","",SD!E29)</f>
        <v>KALPNA</v>
      </c>
      <c r="E32" s="56" t="str">
        <f>IF(SD!G29="","",SD!G29)</f>
        <v>PAVAN KUMAR</v>
      </c>
      <c r="F32" s="56" t="str">
        <f>IF(SD!I29="","",SD!I29)</f>
        <v>F</v>
      </c>
      <c r="G32" s="56" t="str">
        <f>IF(SD!O29="","",SD!O29)</f>
        <v>OBC</v>
      </c>
      <c r="H32" s="56" t="str">
        <f>IF(SD!Y29="","",SD!Y29)</f>
        <v>N</v>
      </c>
    </row>
    <row r="33" spans="1:8" x14ac:dyDescent="0.25">
      <c r="A33" s="56">
        <f>IF(B33="","",ROWS($A$5:A33))</f>
        <v>29</v>
      </c>
      <c r="B33" s="56">
        <f>IF(SD!A30="","",SD!A30)</f>
        <v>3</v>
      </c>
      <c r="C33" s="56" t="str">
        <f>IF(SD!C30="","",SD!C30)</f>
        <v/>
      </c>
      <c r="D33" s="56" t="str">
        <f>IF(SD!E30="","",SD!E30)</f>
        <v>PRINCE KUMAR</v>
      </c>
      <c r="E33" s="56" t="str">
        <f>IF(SD!G30="","",SD!G30)</f>
        <v>NAVEEEN KUMAR</v>
      </c>
      <c r="F33" s="56" t="str">
        <f>IF(SD!I30="","",SD!I30)</f>
        <v>M</v>
      </c>
      <c r="G33" s="56" t="str">
        <f>IF(SD!O30="","",SD!O30)</f>
        <v>SC</v>
      </c>
      <c r="H33" s="56" t="str">
        <f>IF(SD!Y30="","",SD!Y30)</f>
        <v>N</v>
      </c>
    </row>
    <row r="34" spans="1:8" x14ac:dyDescent="0.25">
      <c r="A34" s="56">
        <f>IF(B34="","",ROWS($A$5:A34))</f>
        <v>30</v>
      </c>
      <c r="B34" s="56">
        <f>IF(SD!A31="","",SD!A31)</f>
        <v>3</v>
      </c>
      <c r="C34" s="56" t="str">
        <f>IF(SD!C31="","",SD!C31)</f>
        <v/>
      </c>
      <c r="D34" s="56" t="str">
        <f>IF(SD!E31="","",SD!E31)</f>
        <v>RITU</v>
      </c>
      <c r="E34" s="56" t="str">
        <f>IF(SD!G31="","",SD!G31)</f>
        <v>SURESH KUMAR</v>
      </c>
      <c r="F34" s="56" t="str">
        <f>IF(SD!I31="","",SD!I31)</f>
        <v>F</v>
      </c>
      <c r="G34" s="56" t="str">
        <f>IF(SD!O31="","",SD!O31)</f>
        <v>SC</v>
      </c>
      <c r="H34" s="56" t="str">
        <f>IF(SD!Y31="","",SD!Y31)</f>
        <v>N</v>
      </c>
    </row>
    <row r="35" spans="1:8" x14ac:dyDescent="0.25">
      <c r="A35" s="56">
        <f>IF(B35="","",ROWS($A$5:A35))</f>
        <v>31</v>
      </c>
      <c r="B35" s="56">
        <f>IF(SD!A32="","",SD!A32)</f>
        <v>3</v>
      </c>
      <c r="C35" s="56" t="str">
        <f>IF(SD!C32="","",SD!C32)</f>
        <v/>
      </c>
      <c r="D35" s="56" t="str">
        <f>IF(SD!E32="","",SD!E32)</f>
        <v>SAHAJDEEP</v>
      </c>
      <c r="E35" s="56" t="str">
        <f>IF(SD!G32="","",SD!G32)</f>
        <v>BUTA SINGH</v>
      </c>
      <c r="F35" s="56" t="str">
        <f>IF(SD!I32="","",SD!I32)</f>
        <v>M</v>
      </c>
      <c r="G35" s="56" t="str">
        <f>IF(SD!O32="","",SD!O32)</f>
        <v>SC</v>
      </c>
      <c r="H35" s="56" t="str">
        <f>IF(SD!Y32="","",SD!Y32)</f>
        <v>N</v>
      </c>
    </row>
    <row r="36" spans="1:8" x14ac:dyDescent="0.25">
      <c r="A36" s="56">
        <f>IF(B36="","",ROWS($A$5:A36))</f>
        <v>32</v>
      </c>
      <c r="B36" s="56">
        <f>IF(SD!A33="","",SD!A33)</f>
        <v>3</v>
      </c>
      <c r="C36" s="56" t="str">
        <f>IF(SD!C33="","",SD!C33)</f>
        <v/>
      </c>
      <c r="D36" s="56" t="str">
        <f>IF(SD!E33="","",SD!E33)</f>
        <v>SAMEER</v>
      </c>
      <c r="E36" s="56" t="str">
        <f>IF(SD!G33="","",SD!G33)</f>
        <v>HAMIRA RAM</v>
      </c>
      <c r="F36" s="56" t="str">
        <f>IF(SD!I33="","",SD!I33)</f>
        <v>M</v>
      </c>
      <c r="G36" s="56" t="str">
        <f>IF(SD!O33="","",SD!O33)</f>
        <v>ST</v>
      </c>
      <c r="H36" s="56" t="str">
        <f>IF(SD!Y33="","",SD!Y33)</f>
        <v>Y</v>
      </c>
    </row>
    <row r="37" spans="1:8" x14ac:dyDescent="0.25">
      <c r="A37" s="56">
        <f>IF(B37="","",ROWS($A$5:A37))</f>
        <v>33</v>
      </c>
      <c r="B37" s="56">
        <f>IF(SD!A34="","",SD!A34)</f>
        <v>3</v>
      </c>
      <c r="C37" s="56" t="str">
        <f>IF(SD!C34="","",SD!C34)</f>
        <v/>
      </c>
      <c r="D37" s="56" t="str">
        <f>IF(SD!E34="","",SD!E34)</f>
        <v>SIMRANPREET KOUR</v>
      </c>
      <c r="E37" s="56" t="str">
        <f>IF(SD!G34="","",SD!G34)</f>
        <v>IQBAL SINGH</v>
      </c>
      <c r="F37" s="56" t="str">
        <f>IF(SD!I34="","",SD!I34)</f>
        <v>F</v>
      </c>
      <c r="G37" s="56" t="str">
        <f>IF(SD!O34="","",SD!O34)</f>
        <v>OBC</v>
      </c>
      <c r="H37" s="56" t="str">
        <f>IF(SD!Y34="","",SD!Y34)</f>
        <v>N</v>
      </c>
    </row>
    <row r="38" spans="1:8" x14ac:dyDescent="0.25">
      <c r="A38" s="56">
        <f>IF(B38="","",ROWS($A$5:A38))</f>
        <v>34</v>
      </c>
      <c r="B38" s="56">
        <f>IF(SD!A35="","",SD!A35)</f>
        <v>3</v>
      </c>
      <c r="C38" s="56" t="str">
        <f>IF(SD!C35="","",SD!C35)</f>
        <v/>
      </c>
      <c r="D38" s="56" t="str">
        <f>IF(SD!E35="","",SD!E35)</f>
        <v>SUKHCHEN SINGH</v>
      </c>
      <c r="E38" s="56" t="str">
        <f>IF(SD!G35="","",SD!G35)</f>
        <v>GURCHARAN SINGH</v>
      </c>
      <c r="F38" s="56" t="str">
        <f>IF(SD!I35="","",SD!I35)</f>
        <v>M</v>
      </c>
      <c r="G38" s="56" t="str">
        <f>IF(SD!O35="","",SD!O35)</f>
        <v>SC</v>
      </c>
      <c r="H38" s="56" t="str">
        <f>IF(SD!Y35="","",SD!Y35)</f>
        <v>N</v>
      </c>
    </row>
    <row r="39" spans="1:8" x14ac:dyDescent="0.25">
      <c r="A39" s="56">
        <f>IF(B39="","",ROWS($A$5:A39))</f>
        <v>35</v>
      </c>
      <c r="B39" s="56">
        <f>IF(SD!A36="","",SD!A36)</f>
        <v>4</v>
      </c>
      <c r="C39" s="56" t="str">
        <f>IF(SD!C36="","",SD!C36)</f>
        <v/>
      </c>
      <c r="D39" s="56" t="str">
        <f>IF(SD!E36="","",SD!E36)</f>
        <v>AARUSHI</v>
      </c>
      <c r="E39" s="56" t="str">
        <f>IF(SD!G36="","",SD!G36)</f>
        <v>NARESH KUMAR</v>
      </c>
      <c r="F39" s="56" t="str">
        <f>IF(SD!I36="","",SD!I36)</f>
        <v>F</v>
      </c>
      <c r="G39" s="56" t="str">
        <f>IF(SD!O36="","",SD!O36)</f>
        <v>OBC</v>
      </c>
      <c r="H39" s="56" t="str">
        <f>IF(SD!Y36="","",SD!Y36)</f>
        <v>N</v>
      </c>
    </row>
    <row r="40" spans="1:8" x14ac:dyDescent="0.25">
      <c r="A40" s="56">
        <f>IF(B40="","",ROWS($A$5:A40))</f>
        <v>36</v>
      </c>
      <c r="B40" s="56">
        <f>IF(SD!A37="","",SD!A37)</f>
        <v>4</v>
      </c>
      <c r="C40" s="56" t="str">
        <f>IF(SD!C37="","",SD!C37)</f>
        <v/>
      </c>
      <c r="D40" s="56" t="str">
        <f>IF(SD!E37="","",SD!E37)</f>
        <v>ANMOL</v>
      </c>
      <c r="E40" s="56" t="str">
        <f>IF(SD!G37="","",SD!G37)</f>
        <v>TARA SINGH</v>
      </c>
      <c r="F40" s="56" t="str">
        <f>IF(SD!I37="","",SD!I37)</f>
        <v>M</v>
      </c>
      <c r="G40" s="56" t="str">
        <f>IF(SD!O37="","",SD!O37)</f>
        <v>SC</v>
      </c>
      <c r="H40" s="56" t="str">
        <f>IF(SD!Y37="","",SD!Y37)</f>
        <v>N</v>
      </c>
    </row>
    <row r="41" spans="1:8" x14ac:dyDescent="0.25">
      <c r="A41" s="56">
        <f>IF(B41="","",ROWS($A$5:A41))</f>
        <v>37</v>
      </c>
      <c r="B41" s="56">
        <f>IF(SD!A38="","",SD!A38)</f>
        <v>4</v>
      </c>
      <c r="C41" s="56" t="str">
        <f>IF(SD!C38="","",SD!C38)</f>
        <v/>
      </c>
      <c r="D41" s="56" t="str">
        <f>IF(SD!E38="","",SD!E38)</f>
        <v>ARCHANA</v>
      </c>
      <c r="E41" s="56" t="str">
        <f>IF(SD!G38="","",SD!G38)</f>
        <v>KASHMIR SINGH</v>
      </c>
      <c r="F41" s="56" t="str">
        <f>IF(SD!I38="","",SD!I38)</f>
        <v>F</v>
      </c>
      <c r="G41" s="56" t="str">
        <f>IF(SD!O38="","",SD!O38)</f>
        <v>OBC</v>
      </c>
      <c r="H41" s="56" t="str">
        <f>IF(SD!Y38="","",SD!Y38)</f>
        <v>N</v>
      </c>
    </row>
    <row r="42" spans="1:8" x14ac:dyDescent="0.25">
      <c r="A42" s="56">
        <f>IF(B42="","",ROWS($A$5:A42))</f>
        <v>38</v>
      </c>
      <c r="B42" s="56">
        <f>IF(SD!A39="","",SD!A39)</f>
        <v>4</v>
      </c>
      <c r="C42" s="56" t="str">
        <f>IF(SD!C39="","",SD!C39)</f>
        <v/>
      </c>
      <c r="D42" s="56" t="str">
        <f>IF(SD!E39="","",SD!E39)</f>
        <v>BALRAM</v>
      </c>
      <c r="E42" s="56" t="str">
        <f>IF(SD!G39="","",SD!G39)</f>
        <v>RAMCHNDER</v>
      </c>
      <c r="F42" s="56" t="str">
        <f>IF(SD!I39="","",SD!I39)</f>
        <v>M</v>
      </c>
      <c r="G42" s="56" t="str">
        <f>IF(SD!O39="","",SD!O39)</f>
        <v>OBC</v>
      </c>
      <c r="H42" s="56" t="str">
        <f>IF(SD!Y39="","",SD!Y39)</f>
        <v>N</v>
      </c>
    </row>
    <row r="43" spans="1:8" x14ac:dyDescent="0.25">
      <c r="A43" s="56">
        <f>IF(B43="","",ROWS($A$5:A43))</f>
        <v>39</v>
      </c>
      <c r="B43" s="56">
        <f>IF(SD!A40="","",SD!A40)</f>
        <v>4</v>
      </c>
      <c r="C43" s="56" t="str">
        <f>IF(SD!C40="","",SD!C40)</f>
        <v/>
      </c>
      <c r="D43" s="56" t="str">
        <f>IF(SD!E40="","",SD!E40)</f>
        <v>DURGA</v>
      </c>
      <c r="E43" s="56" t="str">
        <f>IF(SD!G40="","",SD!G40)</f>
        <v>BABULAL</v>
      </c>
      <c r="F43" s="56" t="str">
        <f>IF(SD!I40="","",SD!I40)</f>
        <v>F</v>
      </c>
      <c r="G43" s="56" t="str">
        <f>IF(SD!O40="","",SD!O40)</f>
        <v>SC</v>
      </c>
      <c r="H43" s="56" t="str">
        <f>IF(SD!Y40="","",SD!Y40)</f>
        <v>N</v>
      </c>
    </row>
    <row r="44" spans="1:8" x14ac:dyDescent="0.25">
      <c r="A44" s="56">
        <f>IF(B44="","",ROWS($A$5:A44))</f>
        <v>40</v>
      </c>
      <c r="B44" s="56">
        <f>IF(SD!A41="","",SD!A41)</f>
        <v>4</v>
      </c>
      <c r="C44" s="56" t="str">
        <f>IF(SD!C41="","",SD!C41)</f>
        <v/>
      </c>
      <c r="D44" s="56" t="str">
        <f>IF(SD!E41="","",SD!E41)</f>
        <v>GURPREET KOUR</v>
      </c>
      <c r="E44" s="56" t="str">
        <f>IF(SD!G41="","",SD!G41)</f>
        <v>ROOP SINGH</v>
      </c>
      <c r="F44" s="56" t="str">
        <f>IF(SD!I41="","",SD!I41)</f>
        <v>F</v>
      </c>
      <c r="G44" s="56" t="str">
        <f>IF(SD!O41="","",SD!O41)</f>
        <v>SC</v>
      </c>
      <c r="H44" s="56" t="str">
        <f>IF(SD!Y41="","",SD!Y41)</f>
        <v>N</v>
      </c>
    </row>
    <row r="45" spans="1:8" x14ac:dyDescent="0.25">
      <c r="A45" s="56">
        <f>IF(B45="","",ROWS($A$5:A45))</f>
        <v>41</v>
      </c>
      <c r="B45" s="56">
        <f>IF(SD!A42="","",SD!A42)</f>
        <v>4</v>
      </c>
      <c r="C45" s="56" t="str">
        <f>IF(SD!C42="","",SD!C42)</f>
        <v/>
      </c>
      <c r="D45" s="56" t="str">
        <f>IF(SD!E42="","",SD!E42)</f>
        <v>GURPREET SINGH</v>
      </c>
      <c r="E45" s="56" t="str">
        <f>IF(SD!G42="","",SD!G42)</f>
        <v>LABH SINGH</v>
      </c>
      <c r="F45" s="56" t="str">
        <f>IF(SD!I42="","",SD!I42)</f>
        <v>M</v>
      </c>
      <c r="G45" s="56" t="str">
        <f>IF(SD!O42="","",SD!O42)</f>
        <v>SC</v>
      </c>
      <c r="H45" s="56" t="str">
        <f>IF(SD!Y42="","",SD!Y42)</f>
        <v>N</v>
      </c>
    </row>
    <row r="46" spans="1:8" x14ac:dyDescent="0.25">
      <c r="A46" s="56">
        <f>IF(B46="","",ROWS($A$5:A46))</f>
        <v>42</v>
      </c>
      <c r="B46" s="56">
        <f>IF(SD!A43="","",SD!A43)</f>
        <v>4</v>
      </c>
      <c r="C46" s="56" t="str">
        <f>IF(SD!C43="","",SD!C43)</f>
        <v/>
      </c>
      <c r="D46" s="56" t="str">
        <f>IF(SD!E43="","",SD!E43)</f>
        <v>HARDEEP SINGH</v>
      </c>
      <c r="E46" s="56" t="str">
        <f>IF(SD!G43="","",SD!G43)</f>
        <v>SUNIL SINGH</v>
      </c>
      <c r="F46" s="56" t="str">
        <f>IF(SD!I43="","",SD!I43)</f>
        <v>M</v>
      </c>
      <c r="G46" s="56" t="str">
        <f>IF(SD!O43="","",SD!O43)</f>
        <v>SC</v>
      </c>
      <c r="H46" s="56" t="str">
        <f>IF(SD!Y43="","",SD!Y43)</f>
        <v>N</v>
      </c>
    </row>
    <row r="47" spans="1:8" x14ac:dyDescent="0.25">
      <c r="A47" s="56">
        <f>IF(B47="","",ROWS($A$5:A47))</f>
        <v>43</v>
      </c>
      <c r="B47" s="56">
        <f>IF(SD!A44="","",SD!A44)</f>
        <v>4</v>
      </c>
      <c r="C47" s="56" t="str">
        <f>IF(SD!C44="","",SD!C44)</f>
        <v/>
      </c>
      <c r="D47" s="56" t="str">
        <f>IF(SD!E44="","",SD!E44)</f>
        <v>JASVINDER SINGH</v>
      </c>
      <c r="E47" s="56" t="str">
        <f>IF(SD!G44="","",SD!G44)</f>
        <v>BALVINDER SINGH</v>
      </c>
      <c r="F47" s="56" t="str">
        <f>IF(SD!I44="","",SD!I44)</f>
        <v>M</v>
      </c>
      <c r="G47" s="56" t="str">
        <f>IF(SD!O44="","",SD!O44)</f>
        <v>OBC</v>
      </c>
      <c r="H47" s="56" t="str">
        <f>IF(SD!Y44="","",SD!Y44)</f>
        <v>N</v>
      </c>
    </row>
    <row r="48" spans="1:8" x14ac:dyDescent="0.25">
      <c r="A48" s="56">
        <f>IF(B48="","",ROWS($A$5:A48))</f>
        <v>44</v>
      </c>
      <c r="B48" s="56">
        <f>IF(SD!A45="","",SD!A45)</f>
        <v>4</v>
      </c>
      <c r="C48" s="56" t="str">
        <f>IF(SD!C45="","",SD!C45)</f>
        <v/>
      </c>
      <c r="D48" s="56" t="str">
        <f>IF(SD!E45="","",SD!E45)</f>
        <v>KUSUM</v>
      </c>
      <c r="E48" s="56" t="str">
        <f>IF(SD!G45="","",SD!G45)</f>
        <v>TARACHAND</v>
      </c>
      <c r="F48" s="56" t="str">
        <f>IF(SD!I45="","",SD!I45)</f>
        <v>F</v>
      </c>
      <c r="G48" s="56" t="str">
        <f>IF(SD!O45="","",SD!O45)</f>
        <v>OBC</v>
      </c>
      <c r="H48" s="56" t="str">
        <f>IF(SD!Y45="","",SD!Y45)</f>
        <v>N</v>
      </c>
    </row>
    <row r="49" spans="1:8" x14ac:dyDescent="0.25">
      <c r="A49" s="56">
        <f>IF(B49="","",ROWS($A$5:A49))</f>
        <v>45</v>
      </c>
      <c r="B49" s="56">
        <f>IF(SD!A46="","",SD!A46)</f>
        <v>4</v>
      </c>
      <c r="C49" s="56" t="str">
        <f>IF(SD!C46="","",SD!C46)</f>
        <v/>
      </c>
      <c r="D49" s="56" t="str">
        <f>IF(SD!E46="","",SD!E46)</f>
        <v>RAHUL KUMAR</v>
      </c>
      <c r="E49" s="56" t="str">
        <f>IF(SD!G46="","",SD!G46)</f>
        <v>BABULAL</v>
      </c>
      <c r="F49" s="56" t="str">
        <f>IF(SD!I46="","",SD!I46)</f>
        <v>M</v>
      </c>
      <c r="G49" s="56" t="str">
        <f>IF(SD!O46="","",SD!O46)</f>
        <v>SC</v>
      </c>
      <c r="H49" s="56" t="str">
        <f>IF(SD!Y46="","",SD!Y46)</f>
        <v>N</v>
      </c>
    </row>
    <row r="50" spans="1:8" x14ac:dyDescent="0.25">
      <c r="A50" s="56">
        <f>IF(B50="","",ROWS($A$5:A50))</f>
        <v>46</v>
      </c>
      <c r="B50" s="56">
        <f>IF(SD!A47="","",SD!A47)</f>
        <v>4</v>
      </c>
      <c r="C50" s="56" t="str">
        <f>IF(SD!C47="","",SD!C47)</f>
        <v/>
      </c>
      <c r="D50" s="56" t="str">
        <f>IF(SD!E47="","",SD!E47)</f>
        <v>RAJNI</v>
      </c>
      <c r="E50" s="56" t="str">
        <f>IF(SD!G47="","",SD!G47)</f>
        <v>BAGGARAM</v>
      </c>
      <c r="F50" s="56" t="str">
        <f>IF(SD!I47="","",SD!I47)</f>
        <v>F</v>
      </c>
      <c r="G50" s="56" t="str">
        <f>IF(SD!O47="","",SD!O47)</f>
        <v>OBC</v>
      </c>
      <c r="H50" s="56" t="str">
        <f>IF(SD!Y47="","",SD!Y47)</f>
        <v>N</v>
      </c>
    </row>
    <row r="51" spans="1:8" x14ac:dyDescent="0.25">
      <c r="A51" s="56">
        <f>IF(B51="","",ROWS($A$5:A51))</f>
        <v>47</v>
      </c>
      <c r="B51" s="56">
        <f>IF(SD!A48="","",SD!A48)</f>
        <v>4</v>
      </c>
      <c r="C51" s="56" t="str">
        <f>IF(SD!C48="","",SD!C48)</f>
        <v/>
      </c>
      <c r="D51" s="56" t="str">
        <f>IF(SD!E48="","",SD!E48)</f>
        <v>SHANTI</v>
      </c>
      <c r="E51" s="56" t="str">
        <f>IF(SD!G48="","",SD!G48)</f>
        <v>BINJHARAM</v>
      </c>
      <c r="F51" s="56" t="str">
        <f>IF(SD!I48="","",SD!I48)</f>
        <v>F</v>
      </c>
      <c r="G51" s="56" t="str">
        <f>IF(SD!O48="","",SD!O48)</f>
        <v>SC</v>
      </c>
      <c r="H51" s="56" t="str">
        <f>IF(SD!Y48="","",SD!Y48)</f>
        <v>N</v>
      </c>
    </row>
    <row r="52" spans="1:8" x14ac:dyDescent="0.25">
      <c r="A52" s="56">
        <f>IF(B52="","",ROWS($A$5:A52))</f>
        <v>48</v>
      </c>
      <c r="B52" s="56">
        <f>IF(SD!A49="","",SD!A49)</f>
        <v>4</v>
      </c>
      <c r="C52" s="56" t="str">
        <f>IF(SD!C49="","",SD!C49)</f>
        <v/>
      </c>
      <c r="D52" s="56" t="str">
        <f>IF(SD!E49="","",SD!E49)</f>
        <v>SHVETA</v>
      </c>
      <c r="E52" s="56" t="str">
        <f>IF(SD!G49="","",SD!G49)</f>
        <v>MOHAN LAL</v>
      </c>
      <c r="F52" s="56" t="str">
        <f>IF(SD!I49="","",SD!I49)</f>
        <v>F</v>
      </c>
      <c r="G52" s="56" t="str">
        <f>IF(SD!O49="","",SD!O49)</f>
        <v>SC</v>
      </c>
      <c r="H52" s="56" t="str">
        <f>IF(SD!Y49="","",SD!Y49)</f>
        <v>N</v>
      </c>
    </row>
    <row r="53" spans="1:8" x14ac:dyDescent="0.25">
      <c r="A53" s="56">
        <f>IF(B53="","",ROWS($A$5:A53))</f>
        <v>49</v>
      </c>
      <c r="B53" s="56">
        <f>IF(SD!A50="","",SD!A50)</f>
        <v>4</v>
      </c>
      <c r="C53" s="56" t="str">
        <f>IF(SD!C50="","",SD!C50)</f>
        <v/>
      </c>
      <c r="D53" s="56" t="str">
        <f>IF(SD!E50="","",SD!E50)</f>
        <v>SUKHVINDER SINGH</v>
      </c>
      <c r="E53" s="56" t="str">
        <f>IF(SD!G50="","",SD!G50)</f>
        <v>BAGGARAM</v>
      </c>
      <c r="F53" s="56" t="str">
        <f>IF(SD!I50="","",SD!I50)</f>
        <v>M</v>
      </c>
      <c r="G53" s="56" t="str">
        <f>IF(SD!O50="","",SD!O50)</f>
        <v>OBC</v>
      </c>
      <c r="H53" s="56" t="str">
        <f>IF(SD!Y50="","",SD!Y50)</f>
        <v>N</v>
      </c>
    </row>
    <row r="54" spans="1:8" x14ac:dyDescent="0.25">
      <c r="A54" s="56">
        <f>IF(B54="","",ROWS($A$5:A54))</f>
        <v>50</v>
      </c>
      <c r="B54" s="56">
        <f>IF(SD!A51="","",SD!A51)</f>
        <v>5</v>
      </c>
      <c r="C54" s="56" t="str">
        <f>IF(SD!C51="","",SD!C51)</f>
        <v/>
      </c>
      <c r="D54" s="56" t="str">
        <f>IF(SD!E51="","",SD!E51)</f>
        <v>GANGA</v>
      </c>
      <c r="E54" s="56" t="str">
        <f>IF(SD!G51="","",SD!G51)</f>
        <v>MAIHAR LAL</v>
      </c>
      <c r="F54" s="56" t="str">
        <f>IF(SD!I51="","",SD!I51)</f>
        <v>F</v>
      </c>
      <c r="G54" s="56" t="str">
        <f>IF(SD!O51="","",SD!O51)</f>
        <v>ST</v>
      </c>
      <c r="H54" s="56" t="str">
        <f>IF(SD!Y51="","",SD!Y51)</f>
        <v>N</v>
      </c>
    </row>
    <row r="55" spans="1:8" x14ac:dyDescent="0.25">
      <c r="A55" s="56">
        <f>IF(B55="","",ROWS($A$5:A55))</f>
        <v>51</v>
      </c>
      <c r="B55" s="56">
        <f>IF(SD!A52="","",SD!A52)</f>
        <v>5</v>
      </c>
      <c r="C55" s="56" t="str">
        <f>IF(SD!C52="","",SD!C52)</f>
        <v/>
      </c>
      <c r="D55" s="56" t="str">
        <f>IF(SD!E52="","",SD!E52)</f>
        <v>GANGA</v>
      </c>
      <c r="E55" s="56" t="str">
        <f>IF(SD!G52="","",SD!G52)</f>
        <v>TARACHAND</v>
      </c>
      <c r="F55" s="56" t="str">
        <f>IF(SD!I52="","",SD!I52)</f>
        <v>F</v>
      </c>
      <c r="G55" s="56" t="str">
        <f>IF(SD!O52="","",SD!O52)</f>
        <v>OBC</v>
      </c>
      <c r="H55" s="56" t="str">
        <f>IF(SD!Y52="","",SD!Y52)</f>
        <v>N</v>
      </c>
    </row>
    <row r="56" spans="1:8" x14ac:dyDescent="0.25">
      <c r="A56" s="56">
        <f>IF(B56="","",ROWS($A$5:A56))</f>
        <v>52</v>
      </c>
      <c r="B56" s="56">
        <f>IF(SD!A53="","",SD!A53)</f>
        <v>5</v>
      </c>
      <c r="C56" s="56" t="str">
        <f>IF(SD!C53="","",SD!C53)</f>
        <v/>
      </c>
      <c r="D56" s="56" t="str">
        <f>IF(SD!E53="","",SD!E53)</f>
        <v>JAMNA</v>
      </c>
      <c r="E56" s="56" t="str">
        <f>IF(SD!G53="","",SD!G53)</f>
        <v>MAIHERLAL</v>
      </c>
      <c r="F56" s="56" t="str">
        <f>IF(SD!I53="","",SD!I53)</f>
        <v>F</v>
      </c>
      <c r="G56" s="56" t="str">
        <f>IF(SD!O53="","",SD!O53)</f>
        <v>ST</v>
      </c>
      <c r="H56" s="56" t="str">
        <f>IF(SD!Y53="","",SD!Y53)</f>
        <v>N</v>
      </c>
    </row>
    <row r="57" spans="1:8" x14ac:dyDescent="0.25">
      <c r="A57" s="56">
        <f>IF(B57="","",ROWS($A$5:A57))</f>
        <v>53</v>
      </c>
      <c r="B57" s="56">
        <f>IF(SD!A54="","",SD!A54)</f>
        <v>5</v>
      </c>
      <c r="C57" s="56" t="str">
        <f>IF(SD!C54="","",SD!C54)</f>
        <v/>
      </c>
      <c r="D57" s="56" t="str">
        <f>IF(SD!E54="","",SD!E54)</f>
        <v>KAPIL</v>
      </c>
      <c r="E57" s="56" t="str">
        <f>IF(SD!G54="","",SD!G54)</f>
        <v>DHARAMPAL</v>
      </c>
      <c r="F57" s="56" t="str">
        <f>IF(SD!I54="","",SD!I54)</f>
        <v>M</v>
      </c>
      <c r="G57" s="56" t="str">
        <f>IF(SD!O54="","",SD!O54)</f>
        <v>SC</v>
      </c>
      <c r="H57" s="56" t="str">
        <f>IF(SD!Y54="","",SD!Y54)</f>
        <v>N</v>
      </c>
    </row>
    <row r="58" spans="1:8" x14ac:dyDescent="0.25">
      <c r="A58" s="56">
        <f>IF(B58="","",ROWS($A$5:A58))</f>
        <v>54</v>
      </c>
      <c r="B58" s="56">
        <f>IF(SD!A55="","",SD!A55)</f>
        <v>5</v>
      </c>
      <c r="C58" s="56" t="str">
        <f>IF(SD!C55="","",SD!C55)</f>
        <v/>
      </c>
      <c r="D58" s="56" t="str">
        <f>IF(SD!E55="","",SD!E55)</f>
        <v>KASHISH</v>
      </c>
      <c r="E58" s="56" t="str">
        <f>IF(SD!G55="","",SD!G55)</f>
        <v>PAWAN KUMAR</v>
      </c>
      <c r="F58" s="56" t="str">
        <f>IF(SD!I55="","",SD!I55)</f>
        <v>F</v>
      </c>
      <c r="G58" s="56" t="str">
        <f>IF(SD!O55="","",SD!O55)</f>
        <v>OBC</v>
      </c>
      <c r="H58" s="56" t="str">
        <f>IF(SD!Y55="","",SD!Y55)</f>
        <v>N</v>
      </c>
    </row>
    <row r="59" spans="1:8" x14ac:dyDescent="0.25">
      <c r="A59" s="56">
        <f>IF(B59="","",ROWS($A$5:A59))</f>
        <v>55</v>
      </c>
      <c r="B59" s="56">
        <f>IF(SD!A56="","",SD!A56)</f>
        <v>5</v>
      </c>
      <c r="C59" s="56" t="str">
        <f>IF(SD!C56="","",SD!C56)</f>
        <v/>
      </c>
      <c r="D59" s="56" t="str">
        <f>IF(SD!E56="","",SD!E56)</f>
        <v>NISHU</v>
      </c>
      <c r="E59" s="56" t="str">
        <f>IF(SD!G56="","",SD!G56)</f>
        <v>SWROOP SINGH</v>
      </c>
      <c r="F59" s="56" t="str">
        <f>IF(SD!I56="","",SD!I56)</f>
        <v>F</v>
      </c>
      <c r="G59" s="56" t="str">
        <f>IF(SD!O56="","",SD!O56)</f>
        <v>OBC</v>
      </c>
      <c r="H59" s="56" t="str">
        <f>IF(SD!Y56="","",SD!Y56)</f>
        <v>N</v>
      </c>
    </row>
    <row r="60" spans="1:8" x14ac:dyDescent="0.25">
      <c r="A60" s="56">
        <f>IF(B60="","",ROWS($A$5:A60))</f>
        <v>56</v>
      </c>
      <c r="B60" s="56">
        <f>IF(SD!A57="","",SD!A57)</f>
        <v>5</v>
      </c>
      <c r="C60" s="56" t="str">
        <f>IF(SD!C57="","",SD!C57)</f>
        <v/>
      </c>
      <c r="D60" s="56" t="str">
        <f>IF(SD!E57="","",SD!E57)</f>
        <v>PAVAN SINGH</v>
      </c>
      <c r="E60" s="56" t="str">
        <f>IF(SD!G57="","",SD!G57)</f>
        <v>SURJEET SINGH</v>
      </c>
      <c r="F60" s="56" t="str">
        <f>IF(SD!I57="","",SD!I57)</f>
        <v>M</v>
      </c>
      <c r="G60" s="56" t="str">
        <f>IF(SD!O57="","",SD!O57)</f>
        <v>OBC</v>
      </c>
      <c r="H60" s="56" t="str">
        <f>IF(SD!Y57="","",SD!Y57)</f>
        <v>N</v>
      </c>
    </row>
    <row r="61" spans="1:8" x14ac:dyDescent="0.25">
      <c r="A61" s="56">
        <f>IF(B61="","",ROWS($A$5:A61))</f>
        <v>57</v>
      </c>
      <c r="B61" s="56">
        <f>IF(SD!A58="","",SD!A58)</f>
        <v>5</v>
      </c>
      <c r="C61" s="56" t="str">
        <f>IF(SD!C58="","",SD!C58)</f>
        <v/>
      </c>
      <c r="D61" s="56" t="str">
        <f>IF(SD!E58="","",SD!E58)</f>
        <v>PRTIGYA</v>
      </c>
      <c r="E61" s="56" t="str">
        <f>IF(SD!G58="","",SD!G58)</f>
        <v>ROOP SINGH</v>
      </c>
      <c r="F61" s="56" t="str">
        <f>IF(SD!I58="","",SD!I58)</f>
        <v>F</v>
      </c>
      <c r="G61" s="56" t="str">
        <f>IF(SD!O58="","",SD!O58)</f>
        <v>SC</v>
      </c>
      <c r="H61" s="56" t="str">
        <f>IF(SD!Y58="","",SD!Y58)</f>
        <v>N</v>
      </c>
    </row>
    <row r="62" spans="1:8" x14ac:dyDescent="0.25">
      <c r="A62" s="56">
        <f>IF(B62="","",ROWS($A$5:A62))</f>
        <v>58</v>
      </c>
      <c r="B62" s="56">
        <f>IF(SD!A59="","",SD!A59)</f>
        <v>5</v>
      </c>
      <c r="C62" s="56" t="str">
        <f>IF(SD!C59="","",SD!C59)</f>
        <v/>
      </c>
      <c r="D62" s="56" t="str">
        <f>IF(SD!E59="","",SD!E59)</f>
        <v>RANI</v>
      </c>
      <c r="E62" s="56" t="str">
        <f>IF(SD!G59="","",SD!G59)</f>
        <v>VAJEET RAM</v>
      </c>
      <c r="F62" s="56" t="str">
        <f>IF(SD!I59="","",SD!I59)</f>
        <v>F</v>
      </c>
      <c r="G62" s="56" t="str">
        <f>IF(SD!O59="","",SD!O59)</f>
        <v>SC</v>
      </c>
      <c r="H62" s="56" t="str">
        <f>IF(SD!Y59="","",SD!Y59)</f>
        <v>N</v>
      </c>
    </row>
    <row r="63" spans="1:8" x14ac:dyDescent="0.25">
      <c r="A63" s="56">
        <f>IF(B63="","",ROWS($A$5:A63))</f>
        <v>59</v>
      </c>
      <c r="B63" s="56">
        <f>IF(SD!A60="","",SD!A60)</f>
        <v>5</v>
      </c>
      <c r="C63" s="56" t="str">
        <f>IF(SD!C60="","",SD!C60)</f>
        <v/>
      </c>
      <c r="D63" s="56" t="str">
        <f>IF(SD!E60="","",SD!E60)</f>
        <v>REENA</v>
      </c>
      <c r="E63" s="56" t="str">
        <f>IF(SD!G60="","",SD!G60)</f>
        <v>JEET SINGH</v>
      </c>
      <c r="F63" s="56" t="str">
        <f>IF(SD!I60="","",SD!I60)</f>
        <v>F</v>
      </c>
      <c r="G63" s="56" t="str">
        <f>IF(SD!O60="","",SD!O60)</f>
        <v>OBC</v>
      </c>
      <c r="H63" s="56" t="str">
        <f>IF(SD!Y60="","",SD!Y60)</f>
        <v>N</v>
      </c>
    </row>
    <row r="64" spans="1:8" x14ac:dyDescent="0.25">
      <c r="A64" s="56">
        <f>IF(B64="","",ROWS($A$5:A64))</f>
        <v>60</v>
      </c>
      <c r="B64" s="56">
        <f>IF(SD!A61="","",SD!A61)</f>
        <v>5</v>
      </c>
      <c r="C64" s="56" t="str">
        <f>IF(SD!C61="","",SD!C61)</f>
        <v/>
      </c>
      <c r="D64" s="56" t="str">
        <f>IF(SD!E61="","",SD!E61)</f>
        <v>SANTOSH</v>
      </c>
      <c r="E64" s="56" t="str">
        <f>IF(SD!G61="","",SD!G61)</f>
        <v>BINJARAM</v>
      </c>
      <c r="F64" s="56" t="str">
        <f>IF(SD!I61="","",SD!I61)</f>
        <v>F</v>
      </c>
      <c r="G64" s="56" t="str">
        <f>IF(SD!O61="","",SD!O61)</f>
        <v>SC</v>
      </c>
      <c r="H64" s="56" t="str">
        <f>IF(SD!Y61="","",SD!Y61)</f>
        <v>N</v>
      </c>
    </row>
    <row r="65" spans="1:8" x14ac:dyDescent="0.25">
      <c r="A65" s="56">
        <f>IF(B65="","",ROWS($A$5:A65))</f>
        <v>61</v>
      </c>
      <c r="B65" s="56">
        <f>IF(SD!A62="","",SD!A62)</f>
        <v>5</v>
      </c>
      <c r="C65" s="56" t="str">
        <f>IF(SD!C62="","",SD!C62)</f>
        <v/>
      </c>
      <c r="D65" s="56" t="str">
        <f>IF(SD!E62="","",SD!E62)</f>
        <v>SHISHANDEEP</v>
      </c>
      <c r="E65" s="56" t="str">
        <f>IF(SD!G62="","",SD!G62)</f>
        <v>LABH SINGH</v>
      </c>
      <c r="F65" s="56" t="str">
        <f>IF(SD!I62="","",SD!I62)</f>
        <v>F</v>
      </c>
      <c r="G65" s="56" t="str">
        <f>IF(SD!O62="","",SD!O62)</f>
        <v>SC</v>
      </c>
      <c r="H65" s="56" t="str">
        <f>IF(SD!Y62="","",SD!Y62)</f>
        <v>N</v>
      </c>
    </row>
    <row r="66" spans="1:8" x14ac:dyDescent="0.25">
      <c r="A66" s="56">
        <f>IF(B66="","",ROWS($A$5:A66))</f>
        <v>62</v>
      </c>
      <c r="B66" s="56">
        <f>IF(SD!A63="","",SD!A63)</f>
        <v>5</v>
      </c>
      <c r="C66" s="56" t="str">
        <f>IF(SD!C63="","",SD!C63)</f>
        <v/>
      </c>
      <c r="D66" s="56" t="str">
        <f>IF(SD!E63="","",SD!E63)</f>
        <v>SIMARAN</v>
      </c>
      <c r="E66" s="56" t="str">
        <f>IF(SD!G63="","",SD!G63)</f>
        <v>CIHHNDA SINGH</v>
      </c>
      <c r="F66" s="56" t="str">
        <f>IF(SD!I63="","",SD!I63)</f>
        <v>F</v>
      </c>
      <c r="G66" s="56" t="str">
        <f>IF(SD!O63="","",SD!O63)</f>
        <v>OBC</v>
      </c>
      <c r="H66" s="56" t="str">
        <f>IF(SD!Y63="","",SD!Y63)</f>
        <v>N</v>
      </c>
    </row>
    <row r="67" spans="1:8" x14ac:dyDescent="0.25">
      <c r="A67" s="56">
        <f>IF(B67="","",ROWS($A$5:A67))</f>
        <v>63</v>
      </c>
      <c r="B67" s="56">
        <f>IF(SD!A64="","",SD!A64)</f>
        <v>6</v>
      </c>
      <c r="C67" s="56" t="str">
        <f>IF(SD!C64="","",SD!C64)</f>
        <v/>
      </c>
      <c r="D67" s="56" t="str">
        <f>IF(SD!E64="","",SD!E64)</f>
        <v>AMANDEEP</v>
      </c>
      <c r="E67" s="56" t="str">
        <f>IF(SD!G64="","",SD!G64)</f>
        <v>SONU</v>
      </c>
      <c r="F67" s="56" t="str">
        <f>IF(SD!I64="","",SD!I64)</f>
        <v>M</v>
      </c>
      <c r="G67" s="56" t="str">
        <f>IF(SD!O64="","",SD!O64)</f>
        <v>SC</v>
      </c>
      <c r="H67" s="56" t="str">
        <f>IF(SD!Y64="","",SD!Y64)</f>
        <v>N</v>
      </c>
    </row>
    <row r="68" spans="1:8" x14ac:dyDescent="0.25">
      <c r="A68" s="56">
        <f>IF(B68="","",ROWS($A$5:A68))</f>
        <v>64</v>
      </c>
      <c r="B68" s="56">
        <f>IF(SD!A65="","",SD!A65)</f>
        <v>6</v>
      </c>
      <c r="C68" s="56" t="str">
        <f>IF(SD!C65="","",SD!C65)</f>
        <v/>
      </c>
      <c r="D68" s="56" t="str">
        <f>IF(SD!E65="","",SD!E65)</f>
        <v>AMANDEEP</v>
      </c>
      <c r="E68" s="56" t="str">
        <f>IF(SD!G65="","",SD!G65)</f>
        <v>LABH SINGH</v>
      </c>
      <c r="F68" s="56" t="str">
        <f>IF(SD!I65="","",SD!I65)</f>
        <v>F</v>
      </c>
      <c r="G68" s="56" t="str">
        <f>IF(SD!O65="","",SD!O65)</f>
        <v>SC</v>
      </c>
      <c r="H68" s="56" t="str">
        <f>IF(SD!Y65="","",SD!Y65)</f>
        <v>N</v>
      </c>
    </row>
    <row r="69" spans="1:8" x14ac:dyDescent="0.25">
      <c r="A69" s="56">
        <f>IF(B69="","",ROWS($A$5:A69))</f>
        <v>65</v>
      </c>
      <c r="B69" s="56">
        <f>IF(SD!A66="","",SD!A66)</f>
        <v>6</v>
      </c>
      <c r="C69" s="56" t="str">
        <f>IF(SD!C66="","",SD!C66)</f>
        <v/>
      </c>
      <c r="D69" s="56" t="str">
        <f>IF(SD!E66="","",SD!E66)</f>
        <v>ANMOL SINGH</v>
      </c>
      <c r="E69" s="56" t="str">
        <f>IF(SD!G66="","",SD!G66)</f>
        <v>BASANT SINGH</v>
      </c>
      <c r="F69" s="56" t="str">
        <f>IF(SD!I66="","",SD!I66)</f>
        <v>M</v>
      </c>
      <c r="G69" s="56" t="str">
        <f>IF(SD!O66="","",SD!O66)</f>
        <v>SC</v>
      </c>
      <c r="H69" s="56" t="str">
        <f>IF(SD!Y66="","",SD!Y66)</f>
        <v>N</v>
      </c>
    </row>
    <row r="70" spans="1:8" x14ac:dyDescent="0.25">
      <c r="A70" s="56">
        <f>IF(B70="","",ROWS($A$5:A70))</f>
        <v>66</v>
      </c>
      <c r="B70" s="56">
        <f>IF(SD!A67="","",SD!A67)</f>
        <v>6</v>
      </c>
      <c r="C70" s="56" t="str">
        <f>IF(SD!C67="","",SD!C67)</f>
        <v/>
      </c>
      <c r="D70" s="56" t="str">
        <f>IF(SD!E67="","",SD!E67)</f>
        <v>ARJU</v>
      </c>
      <c r="E70" s="56" t="str">
        <f>IF(SD!G67="","",SD!G67)</f>
        <v>JASWINDER</v>
      </c>
      <c r="F70" s="56" t="str">
        <f>IF(SD!I67="","",SD!I67)</f>
        <v>F</v>
      </c>
      <c r="G70" s="56" t="str">
        <f>IF(SD!O67="","",SD!O67)</f>
        <v>SC</v>
      </c>
      <c r="H70" s="56" t="str">
        <f>IF(SD!Y67="","",SD!Y67)</f>
        <v>N</v>
      </c>
    </row>
    <row r="71" spans="1:8" x14ac:dyDescent="0.25">
      <c r="A71" s="56">
        <f>IF(B71="","",ROWS($A$5:A71))</f>
        <v>67</v>
      </c>
      <c r="B71" s="56">
        <f>IF(SD!A68="","",SD!A68)</f>
        <v>6</v>
      </c>
      <c r="C71" s="56" t="str">
        <f>IF(SD!C68="","",SD!C68)</f>
        <v/>
      </c>
      <c r="D71" s="56" t="str">
        <f>IF(SD!E68="","",SD!E68)</f>
        <v>DEEPAK</v>
      </c>
      <c r="E71" s="56" t="str">
        <f>IF(SD!G68="","",SD!G68)</f>
        <v>OMPRAKASH</v>
      </c>
      <c r="F71" s="56" t="str">
        <f>IF(SD!I68="","",SD!I68)</f>
        <v>M</v>
      </c>
      <c r="G71" s="56" t="str">
        <f>IF(SD!O68="","",SD!O68)</f>
        <v>SC</v>
      </c>
      <c r="H71" s="56" t="str">
        <f>IF(SD!Y68="","",SD!Y68)</f>
        <v>N</v>
      </c>
    </row>
    <row r="72" spans="1:8" x14ac:dyDescent="0.25">
      <c r="A72" s="56">
        <f>IF(B72="","",ROWS($A$5:A72))</f>
        <v>68</v>
      </c>
      <c r="B72" s="56">
        <f>IF(SD!A69="","",SD!A69)</f>
        <v>6</v>
      </c>
      <c r="C72" s="56" t="str">
        <f>IF(SD!C69="","",SD!C69)</f>
        <v/>
      </c>
      <c r="D72" s="56" t="str">
        <f>IF(SD!E69="","",SD!E69)</f>
        <v>GEETA BAI</v>
      </c>
      <c r="E72" s="56" t="str">
        <f>IF(SD!G69="","",SD!G69)</f>
        <v>HAMIRA RAM</v>
      </c>
      <c r="F72" s="56" t="str">
        <f>IF(SD!I69="","",SD!I69)</f>
        <v>F</v>
      </c>
      <c r="G72" s="56" t="str">
        <f>IF(SD!O69="","",SD!O69)</f>
        <v>SC</v>
      </c>
      <c r="H72" s="56" t="str">
        <f>IF(SD!Y69="","",SD!Y69)</f>
        <v>N</v>
      </c>
    </row>
    <row r="73" spans="1:8" x14ac:dyDescent="0.25">
      <c r="A73" s="56">
        <f>IF(B73="","",ROWS($A$5:A73))</f>
        <v>69</v>
      </c>
      <c r="B73" s="56">
        <f>IF(SD!A70="","",SD!A70)</f>
        <v>6</v>
      </c>
      <c r="C73" s="56" t="str">
        <f>IF(SD!C70="","",SD!C70)</f>
        <v/>
      </c>
      <c r="D73" s="56" t="str">
        <f>IF(SD!E70="","",SD!E70)</f>
        <v>HUSANDEEP KOUR</v>
      </c>
      <c r="E73" s="56" t="str">
        <f>IF(SD!G70="","",SD!G70)</f>
        <v>BALVEER SINGH</v>
      </c>
      <c r="F73" s="56" t="str">
        <f>IF(SD!I70="","",SD!I70)</f>
        <v>F</v>
      </c>
      <c r="G73" s="56" t="str">
        <f>IF(SD!O70="","",SD!O70)</f>
        <v>SC</v>
      </c>
      <c r="H73" s="56" t="str">
        <f>IF(SD!Y70="","",SD!Y70)</f>
        <v>N</v>
      </c>
    </row>
    <row r="74" spans="1:8" x14ac:dyDescent="0.25">
      <c r="A74" s="56">
        <f>IF(B74="","",ROWS($A$5:A74))</f>
        <v>70</v>
      </c>
      <c r="B74" s="56">
        <f>IF(SD!A71="","",SD!A71)</f>
        <v>6</v>
      </c>
      <c r="C74" s="56" t="str">
        <f>IF(SD!C71="","",SD!C71)</f>
        <v/>
      </c>
      <c r="D74" s="56" t="str">
        <f>IF(SD!E71="","",SD!E71)</f>
        <v>JASHNDEEP</v>
      </c>
      <c r="E74" s="56" t="str">
        <f>IF(SD!G71="","",SD!G71)</f>
        <v>RAJESH KUMAR</v>
      </c>
      <c r="F74" s="56" t="str">
        <f>IF(SD!I71="","",SD!I71)</f>
        <v>M</v>
      </c>
      <c r="G74" s="56" t="str">
        <f>IF(SD!O71="","",SD!O71)</f>
        <v>OBC</v>
      </c>
      <c r="H74" s="56" t="str">
        <f>IF(SD!Y71="","",SD!Y71)</f>
        <v>N</v>
      </c>
    </row>
    <row r="75" spans="1:8" x14ac:dyDescent="0.25">
      <c r="A75" s="56">
        <f>IF(B75="","",ROWS($A$5:A75))</f>
        <v>71</v>
      </c>
      <c r="B75" s="56">
        <f>IF(SD!A72="","",SD!A72)</f>
        <v>6</v>
      </c>
      <c r="C75" s="56" t="str">
        <f>IF(SD!C72="","",SD!C72)</f>
        <v/>
      </c>
      <c r="D75" s="56" t="str">
        <f>IF(SD!E72="","",SD!E72)</f>
        <v>KHUSHMAN SINGH</v>
      </c>
      <c r="E75" s="56" t="str">
        <f>IF(SD!G72="","",SD!G72)</f>
        <v>IQBAL SINGH</v>
      </c>
      <c r="F75" s="56" t="str">
        <f>IF(SD!I72="","",SD!I72)</f>
        <v>M</v>
      </c>
      <c r="G75" s="56" t="str">
        <f>IF(SD!O72="","",SD!O72)</f>
        <v>OBC</v>
      </c>
      <c r="H75" s="56" t="str">
        <f>IF(SD!Y72="","",SD!Y72)</f>
        <v>N</v>
      </c>
    </row>
    <row r="76" spans="1:8" x14ac:dyDescent="0.25">
      <c r="A76" s="56">
        <f>IF(B76="","",ROWS($A$5:A76))</f>
        <v>72</v>
      </c>
      <c r="B76" s="56">
        <f>IF(SD!A73="","",SD!A73)</f>
        <v>6</v>
      </c>
      <c r="C76" s="56" t="str">
        <f>IF(SD!C73="","",SD!C73)</f>
        <v/>
      </c>
      <c r="D76" s="56" t="str">
        <f>IF(SD!E73="","",SD!E73)</f>
        <v>KUSHUM</v>
      </c>
      <c r="E76" s="56" t="str">
        <f>IF(SD!G73="","",SD!G73)</f>
        <v>PAWAN KUMAR</v>
      </c>
      <c r="F76" s="56" t="str">
        <f>IF(SD!I73="","",SD!I73)</f>
        <v>F</v>
      </c>
      <c r="G76" s="56" t="str">
        <f>IF(SD!O73="","",SD!O73)</f>
        <v>OBC</v>
      </c>
      <c r="H76" s="56" t="str">
        <f>IF(SD!Y73="","",SD!Y73)</f>
        <v>N</v>
      </c>
    </row>
    <row r="77" spans="1:8" x14ac:dyDescent="0.25">
      <c r="A77" s="56">
        <f>IF(B77="","",ROWS($A$5:A77))</f>
        <v>73</v>
      </c>
      <c r="B77" s="56">
        <f>IF(SD!A74="","",SD!A74)</f>
        <v>6</v>
      </c>
      <c r="C77" s="56" t="str">
        <f>IF(SD!C74="","",SD!C74)</f>
        <v/>
      </c>
      <c r="D77" s="56" t="str">
        <f>IF(SD!E74="","",SD!E74)</f>
        <v>PRAVEEN</v>
      </c>
      <c r="E77" s="56" t="str">
        <f>IF(SD!G74="","",SD!G74)</f>
        <v>KASMIR SINGH</v>
      </c>
      <c r="F77" s="56" t="str">
        <f>IF(SD!I74="","",SD!I74)</f>
        <v>M</v>
      </c>
      <c r="G77" s="56" t="str">
        <f>IF(SD!O74="","",SD!O74)</f>
        <v>OBC</v>
      </c>
      <c r="H77" s="56" t="str">
        <f>IF(SD!Y74="","",SD!Y74)</f>
        <v>N</v>
      </c>
    </row>
    <row r="78" spans="1:8" x14ac:dyDescent="0.25">
      <c r="A78" s="56">
        <f>IF(B78="","",ROWS($A$5:A78))</f>
        <v>74</v>
      </c>
      <c r="B78" s="56">
        <f>IF(SD!A75="","",SD!A75)</f>
        <v>6</v>
      </c>
      <c r="C78" s="56" t="str">
        <f>IF(SD!C75="","",SD!C75)</f>
        <v/>
      </c>
      <c r="D78" s="56" t="str">
        <f>IF(SD!E75="","",SD!E75)</f>
        <v>RAJVINDER KOUR</v>
      </c>
      <c r="E78" s="56" t="str">
        <f>IF(SD!G75="","",SD!G75)</f>
        <v>BALVINDER SINGH</v>
      </c>
      <c r="F78" s="56" t="str">
        <f>IF(SD!I75="","",SD!I75)</f>
        <v>F</v>
      </c>
      <c r="G78" s="56" t="str">
        <f>IF(SD!O75="","",SD!O75)</f>
        <v>OBC</v>
      </c>
      <c r="H78" s="56" t="str">
        <f>IF(SD!Y75="","",SD!Y75)</f>
        <v>N</v>
      </c>
    </row>
    <row r="79" spans="1:8" x14ac:dyDescent="0.25">
      <c r="A79" s="56">
        <f>IF(B79="","",ROWS($A$5:A79))</f>
        <v>75</v>
      </c>
      <c r="B79" s="56">
        <f>IF(SD!A76="","",SD!A76)</f>
        <v>6</v>
      </c>
      <c r="C79" s="56" t="str">
        <f>IF(SD!C76="","",SD!C76)</f>
        <v/>
      </c>
      <c r="D79" s="56" t="str">
        <f>IF(SD!E76="","",SD!E76)</f>
        <v>RAKESH</v>
      </c>
      <c r="E79" s="56" t="str">
        <f>IF(SD!G76="","",SD!G76)</f>
        <v>SURJEET SINGH</v>
      </c>
      <c r="F79" s="56" t="str">
        <f>IF(SD!I76="","",SD!I76)</f>
        <v>M</v>
      </c>
      <c r="G79" s="56" t="str">
        <f>IF(SD!O76="","",SD!O76)</f>
        <v>OBC</v>
      </c>
      <c r="H79" s="56" t="str">
        <f>IF(SD!Y76="","",SD!Y76)</f>
        <v>N</v>
      </c>
    </row>
    <row r="80" spans="1:8" x14ac:dyDescent="0.25">
      <c r="A80" s="56">
        <f>IF(B80="","",ROWS($A$5:A80))</f>
        <v>76</v>
      </c>
      <c r="B80" s="56">
        <f>IF(SD!A77="","",SD!A77)</f>
        <v>6</v>
      </c>
      <c r="C80" s="56" t="str">
        <f>IF(SD!C77="","",SD!C77)</f>
        <v/>
      </c>
      <c r="D80" s="56" t="str">
        <f>IF(SD!E77="","",SD!E77)</f>
        <v>SAMANDEEP KOUR</v>
      </c>
      <c r="E80" s="56" t="str">
        <f>IF(SD!G77="","",SD!G77)</f>
        <v>TARA SINGH</v>
      </c>
      <c r="F80" s="56" t="str">
        <f>IF(SD!I77="","",SD!I77)</f>
        <v>F</v>
      </c>
      <c r="G80" s="56" t="str">
        <f>IF(SD!O77="","",SD!O77)</f>
        <v>SC</v>
      </c>
      <c r="H80" s="56" t="str">
        <f>IF(SD!Y77="","",SD!Y77)</f>
        <v>N</v>
      </c>
    </row>
    <row r="81" spans="1:8" x14ac:dyDescent="0.25">
      <c r="A81" s="56">
        <f>IF(B81="","",ROWS($A$5:A81))</f>
        <v>77</v>
      </c>
      <c r="B81" s="56">
        <f>IF(SD!A78="","",SD!A78)</f>
        <v>6</v>
      </c>
      <c r="C81" s="56" t="str">
        <f>IF(SD!C78="","",SD!C78)</f>
        <v/>
      </c>
      <c r="D81" s="56" t="str">
        <f>IF(SD!E78="","",SD!E78)</f>
        <v>VANDANA</v>
      </c>
      <c r="E81" s="56" t="str">
        <f>IF(SD!G78="","",SD!G78)</f>
        <v>OMPRAKASH</v>
      </c>
      <c r="F81" s="56" t="str">
        <f>IF(SD!I78="","",SD!I78)</f>
        <v>F</v>
      </c>
      <c r="G81" s="56" t="str">
        <f>IF(SD!O78="","",SD!O78)</f>
        <v>SC</v>
      </c>
      <c r="H81" s="56" t="str">
        <f>IF(SD!Y78="","",SD!Y78)</f>
        <v>N</v>
      </c>
    </row>
    <row r="82" spans="1:8" x14ac:dyDescent="0.25">
      <c r="A82" s="56">
        <f>IF(B82="","",ROWS($A$5:A82))</f>
        <v>78</v>
      </c>
      <c r="B82" s="56">
        <f>IF(SD!A79="","",SD!A79)</f>
        <v>7</v>
      </c>
      <c r="C82" s="56" t="str">
        <f>IF(SD!C79="","",SD!C79)</f>
        <v/>
      </c>
      <c r="D82" s="56" t="str">
        <f>IF(SD!E79="","",SD!E79)</f>
        <v>AARJU</v>
      </c>
      <c r="E82" s="56" t="str">
        <f>IF(SD!G79="","",SD!G79)</f>
        <v>NARESH KUMAR</v>
      </c>
      <c r="F82" s="56" t="str">
        <f>IF(SD!I79="","",SD!I79)</f>
        <v>F</v>
      </c>
      <c r="G82" s="56" t="str">
        <f>IF(SD!O79="","",SD!O79)</f>
        <v>OBC</v>
      </c>
      <c r="H82" s="56" t="str">
        <f>IF(SD!Y79="","",SD!Y79)</f>
        <v>N</v>
      </c>
    </row>
    <row r="83" spans="1:8" x14ac:dyDescent="0.25">
      <c r="A83" s="56">
        <f>IF(B83="","",ROWS($A$5:A83))</f>
        <v>79</v>
      </c>
      <c r="B83" s="56">
        <f>IF(SD!A80="","",SD!A80)</f>
        <v>7</v>
      </c>
      <c r="C83" s="56" t="str">
        <f>IF(SD!C80="","",SD!C80)</f>
        <v/>
      </c>
      <c r="D83" s="56" t="str">
        <f>IF(SD!E80="","",SD!E80)</f>
        <v>ANJLI</v>
      </c>
      <c r="E83" s="56" t="str">
        <f>IF(SD!G80="","",SD!G80)</f>
        <v>MEHRU RAM</v>
      </c>
      <c r="F83" s="56" t="str">
        <f>IF(SD!I80="","",SD!I80)</f>
        <v>F</v>
      </c>
      <c r="G83" s="56" t="str">
        <f>IF(SD!O80="","",SD!O80)</f>
        <v>ST</v>
      </c>
      <c r="H83" s="56" t="str">
        <f>IF(SD!Y80="","",SD!Y80)</f>
        <v>N</v>
      </c>
    </row>
    <row r="84" spans="1:8" x14ac:dyDescent="0.25">
      <c r="A84" s="56">
        <f>IF(B84="","",ROWS($A$5:A84))</f>
        <v>80</v>
      </c>
      <c r="B84" s="56">
        <f>IF(SD!A81="","",SD!A81)</f>
        <v>7</v>
      </c>
      <c r="C84" s="56" t="str">
        <f>IF(SD!C81="","",SD!C81)</f>
        <v/>
      </c>
      <c r="D84" s="56" t="str">
        <f>IF(SD!E81="","",SD!E81)</f>
        <v>Anju</v>
      </c>
      <c r="E84" s="56" t="str">
        <f>IF(SD!G81="","",SD!G81)</f>
        <v>Omprakash</v>
      </c>
      <c r="F84" s="56" t="str">
        <f>IF(SD!I81="","",SD!I81)</f>
        <v>F</v>
      </c>
      <c r="G84" s="56" t="str">
        <f>IF(SD!O81="","",SD!O81)</f>
        <v>SC</v>
      </c>
      <c r="H84" s="56" t="str">
        <f>IF(SD!Y81="","",SD!Y81)</f>
        <v>N</v>
      </c>
    </row>
    <row r="85" spans="1:8" x14ac:dyDescent="0.25">
      <c r="A85" s="56">
        <f>IF(B85="","",ROWS($A$5:A85))</f>
        <v>81</v>
      </c>
      <c r="B85" s="56">
        <f>IF(SD!A82="","",SD!A82)</f>
        <v>7</v>
      </c>
      <c r="C85" s="56" t="str">
        <f>IF(SD!C82="","",SD!C82)</f>
        <v/>
      </c>
      <c r="D85" s="56" t="str">
        <f>IF(SD!E82="","",SD!E82)</f>
        <v>BHAWNA</v>
      </c>
      <c r="E85" s="56" t="str">
        <f>IF(SD!G82="","",SD!G82)</f>
        <v>BABU LAL</v>
      </c>
      <c r="F85" s="56" t="str">
        <f>IF(SD!I82="","",SD!I82)</f>
        <v>F</v>
      </c>
      <c r="G85" s="56" t="str">
        <f>IF(SD!O82="","",SD!O82)</f>
        <v>SC</v>
      </c>
      <c r="H85" s="56" t="str">
        <f>IF(SD!Y82="","",SD!Y82)</f>
        <v>N</v>
      </c>
    </row>
    <row r="86" spans="1:8" x14ac:dyDescent="0.25">
      <c r="A86" s="56">
        <f>IF(B86="","",ROWS($A$5:A86))</f>
        <v>82</v>
      </c>
      <c r="B86" s="56">
        <f>IF(SD!A83="","",SD!A83)</f>
        <v>7</v>
      </c>
      <c r="C86" s="56" t="str">
        <f>IF(SD!C83="","",SD!C83)</f>
        <v/>
      </c>
      <c r="D86" s="56" t="str">
        <f>IF(SD!E83="","",SD!E83)</f>
        <v>DHANVEER</v>
      </c>
      <c r="E86" s="56" t="str">
        <f>IF(SD!G83="","",SD!G83)</f>
        <v>HARPAL SINGH</v>
      </c>
      <c r="F86" s="56" t="str">
        <f>IF(SD!I83="","",SD!I83)</f>
        <v>F</v>
      </c>
      <c r="G86" s="56" t="str">
        <f>IF(SD!O83="","",SD!O83)</f>
        <v>SC</v>
      </c>
      <c r="H86" s="56" t="str">
        <f>IF(SD!Y83="","",SD!Y83)</f>
        <v>N</v>
      </c>
    </row>
    <row r="87" spans="1:8" x14ac:dyDescent="0.25">
      <c r="A87" s="56">
        <f>IF(B87="","",ROWS($A$5:A87))</f>
        <v>83</v>
      </c>
      <c r="B87" s="56">
        <f>IF(SD!A84="","",SD!A84)</f>
        <v>7</v>
      </c>
      <c r="C87" s="56" t="str">
        <f>IF(SD!C84="","",SD!C84)</f>
        <v/>
      </c>
      <c r="D87" s="56" t="str">
        <f>IF(SD!E84="","",SD!E84)</f>
        <v>GAGANDEEP</v>
      </c>
      <c r="E87" s="56" t="str">
        <f>IF(SD!G84="","",SD!G84)</f>
        <v>BABU LAL</v>
      </c>
      <c r="F87" s="56" t="str">
        <f>IF(SD!I84="","",SD!I84)</f>
        <v>F</v>
      </c>
      <c r="G87" s="56" t="str">
        <f>IF(SD!O84="","",SD!O84)</f>
        <v>SC</v>
      </c>
      <c r="H87" s="56" t="str">
        <f>IF(SD!Y84="","",SD!Y84)</f>
        <v>N</v>
      </c>
    </row>
    <row r="88" spans="1:8" x14ac:dyDescent="0.25">
      <c r="A88" s="56">
        <f>IF(B88="","",ROWS($A$5:A88))</f>
        <v>84</v>
      </c>
      <c r="B88" s="56">
        <f>IF(SD!A85="","",SD!A85)</f>
        <v>7</v>
      </c>
      <c r="C88" s="56" t="str">
        <f>IF(SD!C85="","",SD!C85)</f>
        <v/>
      </c>
      <c r="D88" s="56" t="str">
        <f>IF(SD!E85="","",SD!E85)</f>
        <v>JASPREET KOUR</v>
      </c>
      <c r="E88" s="56" t="str">
        <f>IF(SD!G85="","",SD!G85)</f>
        <v>TARA SINGH</v>
      </c>
      <c r="F88" s="56" t="str">
        <f>IF(SD!I85="","",SD!I85)</f>
        <v>F</v>
      </c>
      <c r="G88" s="56" t="str">
        <f>IF(SD!O85="","",SD!O85)</f>
        <v>SC</v>
      </c>
      <c r="H88" s="56" t="str">
        <f>IF(SD!Y85="","",SD!Y85)</f>
        <v>N</v>
      </c>
    </row>
    <row r="89" spans="1:8" x14ac:dyDescent="0.25">
      <c r="A89" s="56">
        <f>IF(B89="","",ROWS($A$5:A89))</f>
        <v>85</v>
      </c>
      <c r="B89" s="56">
        <f>IF(SD!A86="","",SD!A86)</f>
        <v>7</v>
      </c>
      <c r="C89" s="56" t="str">
        <f>IF(SD!C86="","",SD!C86)</f>
        <v/>
      </c>
      <c r="D89" s="56" t="str">
        <f>IF(SD!E86="","",SD!E86)</f>
        <v>KOMAL</v>
      </c>
      <c r="E89" s="56" t="str">
        <f>IF(SD!G86="","",SD!G86)</f>
        <v>BASANT SINGH</v>
      </c>
      <c r="F89" s="56" t="str">
        <f>IF(SD!I86="","",SD!I86)</f>
        <v>F</v>
      </c>
      <c r="G89" s="56" t="str">
        <f>IF(SD!O86="","",SD!O86)</f>
        <v>SC</v>
      </c>
      <c r="H89" s="56" t="str">
        <f>IF(SD!Y86="","",SD!Y86)</f>
        <v>N</v>
      </c>
    </row>
    <row r="90" spans="1:8" x14ac:dyDescent="0.25">
      <c r="A90" s="56">
        <f>IF(B90="","",ROWS($A$5:A90))</f>
        <v>86</v>
      </c>
      <c r="B90" s="56">
        <f>IF(SD!A87="","",SD!A87)</f>
        <v>7</v>
      </c>
      <c r="C90" s="56" t="str">
        <f>IF(SD!C87="","",SD!C87)</f>
        <v/>
      </c>
      <c r="D90" s="56" t="str">
        <f>IF(SD!E87="","",SD!E87)</f>
        <v>Manju</v>
      </c>
      <c r="E90" s="56" t="str">
        <f>IF(SD!G87="","",SD!G87)</f>
        <v>Omprakash</v>
      </c>
      <c r="F90" s="56" t="str">
        <f>IF(SD!I87="","",SD!I87)</f>
        <v>F</v>
      </c>
      <c r="G90" s="56" t="str">
        <f>IF(SD!O87="","",SD!O87)</f>
        <v>SC</v>
      </c>
      <c r="H90" s="56" t="str">
        <f>IF(SD!Y87="","",SD!Y87)</f>
        <v>N</v>
      </c>
    </row>
    <row r="91" spans="1:8" x14ac:dyDescent="0.25">
      <c r="A91" s="56">
        <f>IF(B91="","",ROWS($A$5:A91))</f>
        <v>87</v>
      </c>
      <c r="B91" s="56">
        <f>IF(SD!A88="","",SD!A88)</f>
        <v>7</v>
      </c>
      <c r="C91" s="56" t="str">
        <f>IF(SD!C88="","",SD!C88)</f>
        <v/>
      </c>
      <c r="D91" s="56" t="str">
        <f>IF(SD!E88="","",SD!E88)</f>
        <v>RAMESH KUMAR</v>
      </c>
      <c r="E91" s="56" t="str">
        <f>IF(SD!G88="","",SD!G88)</f>
        <v>ISHAR RAM</v>
      </c>
      <c r="F91" s="56" t="str">
        <f>IF(SD!I88="","",SD!I88)</f>
        <v>M</v>
      </c>
      <c r="G91" s="56" t="str">
        <f>IF(SD!O88="","",SD!O88)</f>
        <v>ST</v>
      </c>
      <c r="H91" s="56" t="str">
        <f>IF(SD!Y88="","",SD!Y88)</f>
        <v>N</v>
      </c>
    </row>
    <row r="92" spans="1:8" x14ac:dyDescent="0.25">
      <c r="A92" s="56">
        <f>IF(B92="","",ROWS($A$5:A92))</f>
        <v>88</v>
      </c>
      <c r="B92" s="56">
        <f>IF(SD!A89="","",SD!A89)</f>
        <v>7</v>
      </c>
      <c r="C92" s="56" t="str">
        <f>IF(SD!C89="","",SD!C89)</f>
        <v/>
      </c>
      <c r="D92" s="56" t="str">
        <f>IF(SD!E89="","",SD!E89)</f>
        <v>RENU</v>
      </c>
      <c r="E92" s="56" t="str">
        <f>IF(SD!G89="","",SD!G89)</f>
        <v>INDRAJ</v>
      </c>
      <c r="F92" s="56" t="str">
        <f>IF(SD!I89="","",SD!I89)</f>
        <v>F</v>
      </c>
      <c r="G92" s="56" t="str">
        <f>IF(SD!O89="","",SD!O89)</f>
        <v>SC</v>
      </c>
      <c r="H92" s="56" t="str">
        <f>IF(SD!Y89="","",SD!Y89)</f>
        <v>N</v>
      </c>
    </row>
    <row r="93" spans="1:8" x14ac:dyDescent="0.25">
      <c r="A93" s="56">
        <f>IF(B93="","",ROWS($A$5:A93))</f>
        <v>89</v>
      </c>
      <c r="B93" s="56">
        <f>IF(SD!A90="","",SD!A90)</f>
        <v>7</v>
      </c>
      <c r="C93" s="56" t="str">
        <f>IF(SD!C90="","",SD!C90)</f>
        <v/>
      </c>
      <c r="D93" s="56" t="str">
        <f>IF(SD!E90="","",SD!E90)</f>
        <v>Saloni</v>
      </c>
      <c r="E93" s="56" t="str">
        <f>IF(SD!G90="","",SD!G90)</f>
        <v>Ramchandra</v>
      </c>
      <c r="F93" s="56" t="str">
        <f>IF(SD!I90="","",SD!I90)</f>
        <v>F</v>
      </c>
      <c r="G93" s="56" t="str">
        <f>IF(SD!O90="","",SD!O90)</f>
        <v>SC</v>
      </c>
      <c r="H93" s="56" t="str">
        <f>IF(SD!Y90="","",SD!Y90)</f>
        <v>N</v>
      </c>
    </row>
    <row r="94" spans="1:8" x14ac:dyDescent="0.25">
      <c r="A94" s="56">
        <f>IF(B94="","",ROWS($A$5:A94))</f>
        <v>90</v>
      </c>
      <c r="B94" s="56">
        <f>IF(SD!A91="","",SD!A91)</f>
        <v>7</v>
      </c>
      <c r="C94" s="56" t="str">
        <f>IF(SD!C91="","",SD!C91)</f>
        <v/>
      </c>
      <c r="D94" s="56" t="str">
        <f>IF(SD!E91="","",SD!E91)</f>
        <v>SOMA</v>
      </c>
      <c r="E94" s="56" t="str">
        <f>IF(SD!G91="","",SD!G91)</f>
        <v>RAMKUMAR</v>
      </c>
      <c r="F94" s="56" t="str">
        <f>IF(SD!I91="","",SD!I91)</f>
        <v>F</v>
      </c>
      <c r="G94" s="56" t="str">
        <f>IF(SD!O91="","",SD!O91)</f>
        <v>SC</v>
      </c>
      <c r="H94" s="56" t="str">
        <f>IF(SD!Y91="","",SD!Y91)</f>
        <v>N</v>
      </c>
    </row>
    <row r="95" spans="1:8" x14ac:dyDescent="0.25">
      <c r="A95" s="56">
        <f>IF(B95="","",ROWS($A$5:A95))</f>
        <v>91</v>
      </c>
      <c r="B95" s="56">
        <f>IF(SD!A92="","",SD!A92)</f>
        <v>7</v>
      </c>
      <c r="C95" s="56" t="str">
        <f>IF(SD!C92="","",SD!C92)</f>
        <v/>
      </c>
      <c r="D95" s="56" t="str">
        <f>IF(SD!E92="","",SD!E92)</f>
        <v>SUMAN</v>
      </c>
      <c r="E95" s="56" t="str">
        <f>IF(SD!G92="","",SD!G92)</f>
        <v>VAJEET RAM</v>
      </c>
      <c r="F95" s="56" t="str">
        <f>IF(SD!I92="","",SD!I92)</f>
        <v>F</v>
      </c>
      <c r="G95" s="56" t="str">
        <f>IF(SD!O92="","",SD!O92)</f>
        <v>SC</v>
      </c>
      <c r="H95" s="56" t="str">
        <f>IF(SD!Y92="","",SD!Y92)</f>
        <v>N</v>
      </c>
    </row>
    <row r="96" spans="1:8" x14ac:dyDescent="0.25">
      <c r="A96" s="56">
        <f>IF(B96="","",ROWS($A$5:A96))</f>
        <v>92</v>
      </c>
      <c r="B96" s="56">
        <f>IF(SD!A93="","",SD!A93)</f>
        <v>7</v>
      </c>
      <c r="C96" s="56" t="str">
        <f>IF(SD!C93="","",SD!C93)</f>
        <v/>
      </c>
      <c r="D96" s="56" t="str">
        <f>IF(SD!E93="","",SD!E93)</f>
        <v>Sunita Kumari</v>
      </c>
      <c r="E96" s="56" t="str">
        <f>IF(SD!G93="","",SD!G93)</f>
        <v>Nanad Ram</v>
      </c>
      <c r="F96" s="56" t="str">
        <f>IF(SD!I93="","",SD!I93)</f>
        <v>F</v>
      </c>
      <c r="G96" s="56" t="str">
        <f>IF(SD!O93="","",SD!O93)</f>
        <v>SC</v>
      </c>
      <c r="H96" s="56" t="str">
        <f>IF(SD!Y93="","",SD!Y93)</f>
        <v>N</v>
      </c>
    </row>
    <row r="97" spans="1:8" x14ac:dyDescent="0.25">
      <c r="A97" s="56">
        <f>IF(B97="","",ROWS($A$5:A97))</f>
        <v>93</v>
      </c>
      <c r="B97" s="56">
        <f>IF(SD!A94="","",SD!A94)</f>
        <v>7</v>
      </c>
      <c r="C97" s="56" t="str">
        <f>IF(SD!C94="","",SD!C94)</f>
        <v/>
      </c>
      <c r="D97" s="56" t="str">
        <f>IF(SD!E94="","",SD!E94)</f>
        <v>USHA</v>
      </c>
      <c r="E97" s="56" t="str">
        <f>IF(SD!G94="","",SD!G94)</f>
        <v>ARJUNRAM</v>
      </c>
      <c r="F97" s="56" t="str">
        <f>IF(SD!I94="","",SD!I94)</f>
        <v>F</v>
      </c>
      <c r="G97" s="56" t="str">
        <f>IF(SD!O94="","",SD!O94)</f>
        <v>SC</v>
      </c>
      <c r="H97" s="56" t="str">
        <f>IF(SD!Y94="","",SD!Y94)</f>
        <v>N</v>
      </c>
    </row>
    <row r="98" spans="1:8" x14ac:dyDescent="0.25">
      <c r="A98" s="56">
        <f>IF(B98="","",ROWS($A$5:A98))</f>
        <v>94</v>
      </c>
      <c r="B98" s="56">
        <f>IF(SD!A95="","",SD!A95)</f>
        <v>7</v>
      </c>
      <c r="C98" s="56" t="str">
        <f>IF(SD!C95="","",SD!C95)</f>
        <v/>
      </c>
      <c r="D98" s="56" t="str">
        <f>IF(SD!E95="","",SD!E95)</f>
        <v>VEENA</v>
      </c>
      <c r="E98" s="56" t="str">
        <f>IF(SD!G95="","",SD!G95)</f>
        <v>JASWANT SINGH</v>
      </c>
      <c r="F98" s="56" t="str">
        <f>IF(SD!I95="","",SD!I95)</f>
        <v>F</v>
      </c>
      <c r="G98" s="56" t="str">
        <f>IF(SD!O95="","",SD!O95)</f>
        <v>OBC</v>
      </c>
      <c r="H98" s="56" t="str">
        <f>IF(SD!Y95="","",SD!Y95)</f>
        <v>N</v>
      </c>
    </row>
    <row r="99" spans="1:8" x14ac:dyDescent="0.25">
      <c r="A99" s="56">
        <f>IF(B99="","",ROWS($A$5:A99))</f>
        <v>95</v>
      </c>
      <c r="B99" s="56">
        <f>IF(SD!A96="","",SD!A96)</f>
        <v>8</v>
      </c>
      <c r="C99" s="56" t="str">
        <f>IF(SD!C96="","",SD!C96)</f>
        <v/>
      </c>
      <c r="D99" s="56" t="str">
        <f>IF(SD!E96="","",SD!E96)</f>
        <v>ANJU</v>
      </c>
      <c r="E99" s="56" t="str">
        <f>IF(SD!G96="","",SD!G96)</f>
        <v>CHANAN RAM</v>
      </c>
      <c r="F99" s="56" t="str">
        <f>IF(SD!I96="","",SD!I96)</f>
        <v>F</v>
      </c>
      <c r="G99" s="56" t="str">
        <f>IF(SD!O96="","",SD!O96)</f>
        <v>SC</v>
      </c>
      <c r="H99" s="56" t="str">
        <f>IF(SD!Y96="","",SD!Y96)</f>
        <v>N</v>
      </c>
    </row>
    <row r="100" spans="1:8" x14ac:dyDescent="0.25">
      <c r="A100" s="56">
        <f>IF(B100="","",ROWS($A$5:A100))</f>
        <v>96</v>
      </c>
      <c r="B100" s="56">
        <f>IF(SD!A97="","",SD!A97)</f>
        <v>8</v>
      </c>
      <c r="C100" s="56" t="str">
        <f>IF(SD!C97="","",SD!C97)</f>
        <v/>
      </c>
      <c r="D100" s="56" t="str">
        <f>IF(SD!E97="","",SD!E97)</f>
        <v>BAJRANG</v>
      </c>
      <c r="E100" s="56" t="str">
        <f>IF(SD!G97="","",SD!G97)</f>
        <v>SATPAL</v>
      </c>
      <c r="F100" s="56" t="str">
        <f>IF(SD!I97="","",SD!I97)</f>
        <v>M</v>
      </c>
      <c r="G100" s="56" t="str">
        <f>IF(SD!O97="","",SD!O97)</f>
        <v>OBC</v>
      </c>
      <c r="H100" s="56" t="str">
        <f>IF(SD!Y97="","",SD!Y97)</f>
        <v>N</v>
      </c>
    </row>
    <row r="101" spans="1:8" x14ac:dyDescent="0.25">
      <c r="A101" s="56">
        <f>IF(B101="","",ROWS($A$5:A101))</f>
        <v>97</v>
      </c>
      <c r="B101" s="56">
        <f>IF(SD!A98="","",SD!A98)</f>
        <v>8</v>
      </c>
      <c r="C101" s="56" t="str">
        <f>IF(SD!C98="","",SD!C98)</f>
        <v/>
      </c>
      <c r="D101" s="56" t="str">
        <f>IF(SD!E98="","",SD!E98)</f>
        <v>BHOJRAJ</v>
      </c>
      <c r="E101" s="56" t="str">
        <f>IF(SD!G98="","",SD!G98)</f>
        <v>BHALA RAM</v>
      </c>
      <c r="F101" s="56" t="str">
        <f>IF(SD!I98="","",SD!I98)</f>
        <v>M</v>
      </c>
      <c r="G101" s="56" t="str">
        <f>IF(SD!O98="","",SD!O98)</f>
        <v>SC</v>
      </c>
      <c r="H101" s="56" t="str">
        <f>IF(SD!Y98="","",SD!Y98)</f>
        <v>N</v>
      </c>
    </row>
    <row r="102" spans="1:8" x14ac:dyDescent="0.25">
      <c r="A102" s="56">
        <f>IF(B102="","",ROWS($A$5:A102))</f>
        <v>98</v>
      </c>
      <c r="B102" s="56">
        <f>IF(SD!A99="","",SD!A99)</f>
        <v>8</v>
      </c>
      <c r="C102" s="56" t="str">
        <f>IF(SD!C99="","",SD!C99)</f>
        <v/>
      </c>
      <c r="D102" s="56" t="str">
        <f>IF(SD!E99="","",SD!E99)</f>
        <v>BHUVNESH</v>
      </c>
      <c r="E102" s="56" t="str">
        <f>IF(SD!G99="","",SD!G99)</f>
        <v>RAJESH KUMAR</v>
      </c>
      <c r="F102" s="56" t="str">
        <f>IF(SD!I99="","",SD!I99)</f>
        <v>M</v>
      </c>
      <c r="G102" s="56" t="str">
        <f>IF(SD!O99="","",SD!O99)</f>
        <v>OBC</v>
      </c>
      <c r="H102" s="56" t="str">
        <f>IF(SD!Y99="","",SD!Y99)</f>
        <v>N</v>
      </c>
    </row>
    <row r="103" spans="1:8" x14ac:dyDescent="0.25">
      <c r="A103" s="56">
        <f>IF(B103="","",ROWS($A$5:A103))</f>
        <v>99</v>
      </c>
      <c r="B103" s="56">
        <f>IF(SD!A100="","",SD!A100)</f>
        <v>8</v>
      </c>
      <c r="C103" s="56" t="str">
        <f>IF(SD!C100="","",SD!C100)</f>
        <v/>
      </c>
      <c r="D103" s="56" t="str">
        <f>IF(SD!E100="","",SD!E100)</f>
        <v>BUTA SINGH</v>
      </c>
      <c r="E103" s="56" t="str">
        <f>IF(SD!G100="","",SD!G100)</f>
        <v>RAJU SINGH</v>
      </c>
      <c r="F103" s="56" t="str">
        <f>IF(SD!I100="","",SD!I100)</f>
        <v>M</v>
      </c>
      <c r="G103" s="56" t="str">
        <f>IF(SD!O100="","",SD!O100)</f>
        <v>SC</v>
      </c>
      <c r="H103" s="56" t="str">
        <f>IF(SD!Y100="","",SD!Y100)</f>
        <v>N</v>
      </c>
    </row>
    <row r="104" spans="1:8" x14ac:dyDescent="0.25">
      <c r="A104" s="56">
        <f>IF(B104="","",ROWS($A$5:A104))</f>
        <v>100</v>
      </c>
      <c r="B104" s="56">
        <f>IF(SD!A101="","",SD!A101)</f>
        <v>8</v>
      </c>
      <c r="C104" s="56" t="str">
        <f>IF(SD!C101="","",SD!C101)</f>
        <v/>
      </c>
      <c r="D104" s="56" t="str">
        <f>IF(SD!E101="","",SD!E101)</f>
        <v>DINESH KUMAR</v>
      </c>
      <c r="E104" s="56" t="str">
        <f>IF(SD!G101="","",SD!G101)</f>
        <v>TARA CHAND</v>
      </c>
      <c r="F104" s="56" t="str">
        <f>IF(SD!I101="","",SD!I101)</f>
        <v>M</v>
      </c>
      <c r="G104" s="56" t="str">
        <f>IF(SD!O101="","",SD!O101)</f>
        <v>OBC</v>
      </c>
      <c r="H104" s="56" t="str">
        <f>IF(SD!Y101="","",SD!Y101)</f>
        <v>N</v>
      </c>
    </row>
    <row r="105" spans="1:8" x14ac:dyDescent="0.25">
      <c r="A105" s="56">
        <f>IF(B105="","",ROWS($A$5:A105))</f>
        <v>101</v>
      </c>
      <c r="B105" s="56">
        <f>IF(SD!A102="","",SD!A102)</f>
        <v>8</v>
      </c>
      <c r="C105" s="56" t="str">
        <f>IF(SD!C102="","",SD!C102)</f>
        <v/>
      </c>
      <c r="D105" s="56" t="str">
        <f>IF(SD!E102="","",SD!E102)</f>
        <v>GAGANDEEP KOUR</v>
      </c>
      <c r="E105" s="56" t="str">
        <f>IF(SD!G102="","",SD!G102)</f>
        <v>JOGENDER SINGH</v>
      </c>
      <c r="F105" s="56" t="str">
        <f>IF(SD!I102="","",SD!I102)</f>
        <v>F</v>
      </c>
      <c r="G105" s="56" t="str">
        <f>IF(SD!O102="","",SD!O102)</f>
        <v>OBC</v>
      </c>
      <c r="H105" s="56" t="str">
        <f>IF(SD!Y102="","",SD!Y102)</f>
        <v>N</v>
      </c>
    </row>
    <row r="106" spans="1:8" x14ac:dyDescent="0.25">
      <c r="A106" s="56">
        <f>IF(B106="","",ROWS($A$5:A106))</f>
        <v>102</v>
      </c>
      <c r="B106" s="56">
        <f>IF(SD!A103="","",SD!A103)</f>
        <v>8</v>
      </c>
      <c r="C106" s="56" t="str">
        <f>IF(SD!C103="","",SD!C103)</f>
        <v/>
      </c>
      <c r="D106" s="56" t="str">
        <f>IF(SD!E103="","",SD!E103)</f>
        <v>GAYTRI</v>
      </c>
      <c r="E106" s="56" t="str">
        <f>IF(SD!G103="","",SD!G103)</f>
        <v>CHANAN RAM</v>
      </c>
      <c r="F106" s="56" t="str">
        <f>IF(SD!I103="","",SD!I103)</f>
        <v>F</v>
      </c>
      <c r="G106" s="56" t="str">
        <f>IF(SD!O103="","",SD!O103)</f>
        <v>SC</v>
      </c>
      <c r="H106" s="56" t="str">
        <f>IF(SD!Y103="","",SD!Y103)</f>
        <v>N</v>
      </c>
    </row>
    <row r="107" spans="1:8" x14ac:dyDescent="0.25">
      <c r="A107" s="56">
        <f>IF(B107="","",ROWS($A$5:A107))</f>
        <v>103</v>
      </c>
      <c r="B107" s="56">
        <f>IF(SD!A104="","",SD!A104)</f>
        <v>8</v>
      </c>
      <c r="C107" s="56" t="str">
        <f>IF(SD!C104="","",SD!C104)</f>
        <v/>
      </c>
      <c r="D107" s="56" t="str">
        <f>IF(SD!E104="","",SD!E104)</f>
        <v>HARPREET KOUR</v>
      </c>
      <c r="E107" s="56" t="str">
        <f>IF(SD!G104="","",SD!G104)</f>
        <v>MANGAL SINGH</v>
      </c>
      <c r="F107" s="56" t="str">
        <f>IF(SD!I104="","",SD!I104)</f>
        <v>F</v>
      </c>
      <c r="G107" s="56" t="str">
        <f>IF(SD!O104="","",SD!O104)</f>
        <v>SC</v>
      </c>
      <c r="H107" s="56" t="str">
        <f>IF(SD!Y104="","",SD!Y104)</f>
        <v>Y</v>
      </c>
    </row>
    <row r="108" spans="1:8" x14ac:dyDescent="0.25">
      <c r="A108" s="56">
        <f>IF(B108="","",ROWS($A$5:A108))</f>
        <v>104</v>
      </c>
      <c r="B108" s="56">
        <f>IF(SD!A105="","",SD!A105)</f>
        <v>8</v>
      </c>
      <c r="C108" s="56" t="str">
        <f>IF(SD!C105="","",SD!C105)</f>
        <v/>
      </c>
      <c r="D108" s="56" t="str">
        <f>IF(SD!E105="","",SD!E105)</f>
        <v>MADRESH KUMAR</v>
      </c>
      <c r="E108" s="56" t="str">
        <f>IF(SD!G105="","",SD!G105)</f>
        <v>RAMCHANDER</v>
      </c>
      <c r="F108" s="56" t="str">
        <f>IF(SD!I105="","",SD!I105)</f>
        <v>M</v>
      </c>
      <c r="G108" s="56" t="str">
        <f>IF(SD!O105="","",SD!O105)</f>
        <v>OBC</v>
      </c>
      <c r="H108" s="56" t="str">
        <f>IF(SD!Y105="","",SD!Y105)</f>
        <v>N</v>
      </c>
    </row>
    <row r="109" spans="1:8" x14ac:dyDescent="0.25">
      <c r="A109" s="56">
        <f>IF(B109="","",ROWS($A$5:A109))</f>
        <v>105</v>
      </c>
      <c r="B109" s="56">
        <f>IF(SD!A106="","",SD!A106)</f>
        <v>8</v>
      </c>
      <c r="C109" s="56" t="str">
        <f>IF(SD!C106="","",SD!C106)</f>
        <v/>
      </c>
      <c r="D109" s="56" t="str">
        <f>IF(SD!E106="","",SD!E106)</f>
        <v>MALKEET SINGH</v>
      </c>
      <c r="E109" s="56" t="str">
        <f>IF(SD!G106="","",SD!G106)</f>
        <v>VAJEET RAM</v>
      </c>
      <c r="F109" s="56" t="str">
        <f>IF(SD!I106="","",SD!I106)</f>
        <v>M</v>
      </c>
      <c r="G109" s="56" t="str">
        <f>IF(SD!O106="","",SD!O106)</f>
        <v>SC</v>
      </c>
      <c r="H109" s="56" t="str">
        <f>IF(SD!Y106="","",SD!Y106)</f>
        <v>N</v>
      </c>
    </row>
    <row r="110" spans="1:8" x14ac:dyDescent="0.25">
      <c r="A110" s="56">
        <f>IF(B110="","",ROWS($A$5:A110))</f>
        <v>106</v>
      </c>
      <c r="B110" s="56">
        <f>IF(SD!A107="","",SD!A107)</f>
        <v>8</v>
      </c>
      <c r="C110" s="56" t="str">
        <f>IF(SD!C107="","",SD!C107)</f>
        <v/>
      </c>
      <c r="D110" s="56" t="str">
        <f>IF(SD!E107="","",SD!E107)</f>
        <v>NAVDEEP SINGH</v>
      </c>
      <c r="E110" s="56" t="str">
        <f>IF(SD!G107="","",SD!G107)</f>
        <v>RAJENDER SINGH</v>
      </c>
      <c r="F110" s="56" t="str">
        <f>IF(SD!I107="","",SD!I107)</f>
        <v>M</v>
      </c>
      <c r="G110" s="56" t="str">
        <f>IF(SD!O107="","",SD!O107)</f>
        <v>GEN</v>
      </c>
      <c r="H110" s="56" t="str">
        <f>IF(SD!Y107="","",SD!Y107)</f>
        <v>N</v>
      </c>
    </row>
    <row r="111" spans="1:8" x14ac:dyDescent="0.25">
      <c r="A111" s="56">
        <f>IF(B111="","",ROWS($A$5:A111))</f>
        <v>107</v>
      </c>
      <c r="B111" s="56">
        <f>IF(SD!A108="","",SD!A108)</f>
        <v>8</v>
      </c>
      <c r="C111" s="56" t="str">
        <f>IF(SD!C108="","",SD!C108)</f>
        <v/>
      </c>
      <c r="D111" s="56" t="str">
        <f>IF(SD!E108="","",SD!E108)</f>
        <v>RADHA</v>
      </c>
      <c r="E111" s="56" t="str">
        <f>IF(SD!G108="","",SD!G108)</f>
        <v>SHYOPAT RAM</v>
      </c>
      <c r="F111" s="56" t="str">
        <f>IF(SD!I108="","",SD!I108)</f>
        <v>F</v>
      </c>
      <c r="G111" s="56" t="str">
        <f>IF(SD!O108="","",SD!O108)</f>
        <v>SC</v>
      </c>
      <c r="H111" s="56" t="str">
        <f>IF(SD!Y108="","",SD!Y108)</f>
        <v>N</v>
      </c>
    </row>
    <row r="112" spans="1:8" x14ac:dyDescent="0.25">
      <c r="A112" s="56">
        <f>IF(B112="","",ROWS($A$5:A112))</f>
        <v>108</v>
      </c>
      <c r="B112" s="56">
        <f>IF(SD!A109="","",SD!A109)</f>
        <v>8</v>
      </c>
      <c r="C112" s="56" t="str">
        <f>IF(SD!C109="","",SD!C109)</f>
        <v/>
      </c>
      <c r="D112" s="56" t="str">
        <f>IF(SD!E109="","",SD!E109)</f>
        <v>RAJU</v>
      </c>
      <c r="E112" s="56" t="str">
        <f>IF(SD!G109="","",SD!G109)</f>
        <v>BHAJAN SINGH</v>
      </c>
      <c r="F112" s="56" t="str">
        <f>IF(SD!I109="","",SD!I109)</f>
        <v>M</v>
      </c>
      <c r="G112" s="56" t="str">
        <f>IF(SD!O109="","",SD!O109)</f>
        <v>OBC</v>
      </c>
      <c r="H112" s="56" t="str">
        <f>IF(SD!Y109="","",SD!Y109)</f>
        <v>N</v>
      </c>
    </row>
    <row r="113" spans="1:8" x14ac:dyDescent="0.25">
      <c r="A113" s="56">
        <f>IF(B113="","",ROWS($A$5:A113))</f>
        <v>109</v>
      </c>
      <c r="B113" s="56">
        <f>IF(SD!A110="","",SD!A110)</f>
        <v>8</v>
      </c>
      <c r="C113" s="56" t="str">
        <f>IF(SD!C110="","",SD!C110)</f>
        <v/>
      </c>
      <c r="D113" s="56" t="str">
        <f>IF(SD!E110="","",SD!E110)</f>
        <v>RAMESH SINGH</v>
      </c>
      <c r="E113" s="56" t="str">
        <f>IF(SD!G110="","",SD!G110)</f>
        <v>BHAJAN SINGH</v>
      </c>
      <c r="F113" s="56" t="str">
        <f>IF(SD!I110="","",SD!I110)</f>
        <v>M</v>
      </c>
      <c r="G113" s="56" t="str">
        <f>IF(SD!O110="","",SD!O110)</f>
        <v>OBC</v>
      </c>
      <c r="H113" s="56" t="str">
        <f>IF(SD!Y110="","",SD!Y110)</f>
        <v>Y</v>
      </c>
    </row>
    <row r="114" spans="1:8" x14ac:dyDescent="0.25">
      <c r="A114" s="56">
        <f>IF(B114="","",ROWS($A$5:A114))</f>
        <v>110</v>
      </c>
      <c r="B114" s="56">
        <f>IF(SD!A111="","",SD!A111)</f>
        <v>8</v>
      </c>
      <c r="C114" s="56" t="str">
        <f>IF(SD!C111="","",SD!C111)</f>
        <v/>
      </c>
      <c r="D114" s="56" t="str">
        <f>IF(SD!E111="","",SD!E111)</f>
        <v>RAVINA</v>
      </c>
      <c r="E114" s="56" t="str">
        <f>IF(SD!G111="","",SD!G111)</f>
        <v>INDRAJ</v>
      </c>
      <c r="F114" s="56" t="str">
        <f>IF(SD!I111="","",SD!I111)</f>
        <v>F</v>
      </c>
      <c r="G114" s="56" t="str">
        <f>IF(SD!O111="","",SD!O111)</f>
        <v>SC</v>
      </c>
      <c r="H114" s="56" t="str">
        <f>IF(SD!Y111="","",SD!Y111)</f>
        <v>N</v>
      </c>
    </row>
    <row r="115" spans="1:8" x14ac:dyDescent="0.25">
      <c r="A115" s="56">
        <f>IF(B115="","",ROWS($A$5:A115))</f>
        <v>111</v>
      </c>
      <c r="B115" s="56">
        <f>IF(SD!A112="","",SD!A112)</f>
        <v>8</v>
      </c>
      <c r="C115" s="56" t="str">
        <f>IF(SD!C112="","",SD!C112)</f>
        <v/>
      </c>
      <c r="D115" s="56" t="str">
        <f>IF(SD!E112="","",SD!E112)</f>
        <v>RINKU RANI</v>
      </c>
      <c r="E115" s="56" t="str">
        <f>IF(SD!G112="","",SD!G112)</f>
        <v>SATPAL</v>
      </c>
      <c r="F115" s="56" t="str">
        <f>IF(SD!I112="","",SD!I112)</f>
        <v>F</v>
      </c>
      <c r="G115" s="56" t="str">
        <f>IF(SD!O112="","",SD!O112)</f>
        <v>SC</v>
      </c>
      <c r="H115" s="56" t="str">
        <f>IF(SD!Y112="","",SD!Y112)</f>
        <v>N</v>
      </c>
    </row>
    <row r="116" spans="1:8" x14ac:dyDescent="0.25">
      <c r="A116" s="56">
        <f>IF(B116="","",ROWS($A$5:A116))</f>
        <v>112</v>
      </c>
      <c r="B116" s="56">
        <f>IF(SD!A113="","",SD!A113)</f>
        <v>8</v>
      </c>
      <c r="C116" s="56" t="str">
        <f>IF(SD!C113="","",SD!C113)</f>
        <v/>
      </c>
      <c r="D116" s="56" t="str">
        <f>IF(SD!E113="","",SD!E113)</f>
        <v>ROSHANI</v>
      </c>
      <c r="E116" s="56" t="str">
        <f>IF(SD!G113="","",SD!G113)</f>
        <v>HARPAL SINGH</v>
      </c>
      <c r="F116" s="56" t="str">
        <f>IF(SD!I113="","",SD!I113)</f>
        <v>F</v>
      </c>
      <c r="G116" s="56" t="str">
        <f>IF(SD!O113="","",SD!O113)</f>
        <v>SC</v>
      </c>
      <c r="H116" s="56" t="str">
        <f>IF(SD!Y113="","",SD!Y113)</f>
        <v>N</v>
      </c>
    </row>
    <row r="117" spans="1:8" x14ac:dyDescent="0.25">
      <c r="A117" s="56">
        <f>IF(B117="","",ROWS($A$5:A117))</f>
        <v>113</v>
      </c>
      <c r="B117" s="56">
        <f>IF(SD!A114="","",SD!A114)</f>
        <v>9</v>
      </c>
      <c r="C117" s="56" t="str">
        <f>IF(SD!C114="","",SD!C114)</f>
        <v/>
      </c>
      <c r="D117" s="56" t="str">
        <f>IF(SD!E114="","",SD!E114)</f>
        <v>AMANDEEP SINGH</v>
      </c>
      <c r="E117" s="56" t="str">
        <f>IF(SD!G114="","",SD!G114)</f>
        <v>MUKHTYAR SINGH</v>
      </c>
      <c r="F117" s="56" t="str">
        <f>IF(SD!I114="","",SD!I114)</f>
        <v>M</v>
      </c>
      <c r="G117" s="56" t="str">
        <f>IF(SD!O114="","",SD!O114)</f>
        <v>OBC</v>
      </c>
      <c r="H117" s="56" t="str">
        <f>IF(SD!Y114="","",SD!Y114)</f>
        <v>N</v>
      </c>
    </row>
    <row r="118" spans="1:8" x14ac:dyDescent="0.25">
      <c r="A118" s="56">
        <f>IF(B118="","",ROWS($A$5:A118))</f>
        <v>114</v>
      </c>
      <c r="B118" s="56">
        <f>IF(SD!A115="","",SD!A115)</f>
        <v>9</v>
      </c>
      <c r="C118" s="56" t="str">
        <f>IF(SD!C115="","",SD!C115)</f>
        <v/>
      </c>
      <c r="D118" s="56" t="str">
        <f>IF(SD!E115="","",SD!E115)</f>
        <v>ANJU RANI</v>
      </c>
      <c r="E118" s="56" t="str">
        <f>IF(SD!G115="","",SD!G115)</f>
        <v>PALA SINGH</v>
      </c>
      <c r="F118" s="56" t="str">
        <f>IF(SD!I115="","",SD!I115)</f>
        <v>F</v>
      </c>
      <c r="G118" s="56" t="str">
        <f>IF(SD!O115="","",SD!O115)</f>
        <v>OBC</v>
      </c>
      <c r="H118" s="56" t="str">
        <f>IF(SD!Y115="","",SD!Y115)</f>
        <v>N</v>
      </c>
    </row>
    <row r="119" spans="1:8" x14ac:dyDescent="0.25">
      <c r="A119" s="56">
        <f>IF(B119="","",ROWS($A$5:A119))</f>
        <v>115</v>
      </c>
      <c r="B119" s="56">
        <f>IF(SD!A116="","",SD!A116)</f>
        <v>9</v>
      </c>
      <c r="C119" s="56" t="str">
        <f>IF(SD!C116="","",SD!C116)</f>
        <v/>
      </c>
      <c r="D119" s="56" t="str">
        <f>IF(SD!E116="","",SD!E116)</f>
        <v>ANKIT</v>
      </c>
      <c r="E119" s="56" t="str">
        <f>IF(SD!G116="","",SD!G116)</f>
        <v>RAMNIWAS</v>
      </c>
      <c r="F119" s="56" t="str">
        <f>IF(SD!I116="","",SD!I116)</f>
        <v>M</v>
      </c>
      <c r="G119" s="56" t="str">
        <f>IF(SD!O116="","",SD!O116)</f>
        <v>OBC</v>
      </c>
      <c r="H119" s="56" t="str">
        <f>IF(SD!Y116="","",SD!Y116)</f>
        <v>N</v>
      </c>
    </row>
    <row r="120" spans="1:8" x14ac:dyDescent="0.25">
      <c r="A120" s="56">
        <f>IF(B120="","",ROWS($A$5:A120))</f>
        <v>116</v>
      </c>
      <c r="B120" s="56">
        <f>IF(SD!A117="","",SD!A117)</f>
        <v>9</v>
      </c>
      <c r="C120" s="56" t="str">
        <f>IF(SD!C117="","",SD!C117)</f>
        <v/>
      </c>
      <c r="D120" s="56" t="str">
        <f>IF(SD!E117="","",SD!E117)</f>
        <v>ARTI</v>
      </c>
      <c r="E120" s="56" t="str">
        <f>IF(SD!G117="","",SD!G117)</f>
        <v>OMPRAKASH</v>
      </c>
      <c r="F120" s="56" t="str">
        <f>IF(SD!I117="","",SD!I117)</f>
        <v>F</v>
      </c>
      <c r="G120" s="56" t="str">
        <f>IF(SD!O117="","",SD!O117)</f>
        <v>SC</v>
      </c>
      <c r="H120" s="56" t="str">
        <f>IF(SD!Y117="","",SD!Y117)</f>
        <v>N</v>
      </c>
    </row>
    <row r="121" spans="1:8" x14ac:dyDescent="0.25">
      <c r="A121" s="56">
        <f>IF(B121="","",ROWS($A$5:A121))</f>
        <v>117</v>
      </c>
      <c r="B121" s="56">
        <f>IF(SD!A118="","",SD!A118)</f>
        <v>9</v>
      </c>
      <c r="C121" s="56" t="str">
        <f>IF(SD!C118="","",SD!C118)</f>
        <v/>
      </c>
      <c r="D121" s="56" t="str">
        <f>IF(SD!E118="","",SD!E118)</f>
        <v>GURMEET SINGH</v>
      </c>
      <c r="E121" s="56" t="str">
        <f>IF(SD!G118="","",SD!G118)</f>
        <v>HARPAL SINGH</v>
      </c>
      <c r="F121" s="56" t="str">
        <f>IF(SD!I118="","",SD!I118)</f>
        <v>M</v>
      </c>
      <c r="G121" s="56" t="str">
        <f>IF(SD!O118="","",SD!O118)</f>
        <v>OBC</v>
      </c>
      <c r="H121" s="56" t="str">
        <f>IF(SD!Y118="","",SD!Y118)</f>
        <v>N</v>
      </c>
    </row>
    <row r="122" spans="1:8" x14ac:dyDescent="0.25">
      <c r="A122" s="56">
        <f>IF(B122="","",ROWS($A$5:A122))</f>
        <v>118</v>
      </c>
      <c r="B122" s="56">
        <f>IF(SD!A119="","",SD!A119)</f>
        <v>9</v>
      </c>
      <c r="C122" s="56" t="str">
        <f>IF(SD!C119="","",SD!C119)</f>
        <v/>
      </c>
      <c r="D122" s="56" t="str">
        <f>IF(SD!E119="","",SD!E119)</f>
        <v>HARDEEP SINGH</v>
      </c>
      <c r="E122" s="56" t="str">
        <f>IF(SD!G119="","",SD!G119)</f>
        <v>SUKHPAL SINGH</v>
      </c>
      <c r="F122" s="56" t="str">
        <f>IF(SD!I119="","",SD!I119)</f>
        <v>M</v>
      </c>
      <c r="G122" s="56" t="str">
        <f>IF(SD!O119="","",SD!O119)</f>
        <v>SC</v>
      </c>
      <c r="H122" s="56" t="str">
        <f>IF(SD!Y119="","",SD!Y119)</f>
        <v>N</v>
      </c>
    </row>
    <row r="123" spans="1:8" x14ac:dyDescent="0.25">
      <c r="A123" s="56">
        <f>IF(B123="","",ROWS($A$5:A123))</f>
        <v>119</v>
      </c>
      <c r="B123" s="56">
        <f>IF(SD!A120="","",SD!A120)</f>
        <v>9</v>
      </c>
      <c r="C123" s="56" t="str">
        <f>IF(SD!C120="","",SD!C120)</f>
        <v/>
      </c>
      <c r="D123" s="56" t="str">
        <f>IF(SD!E120="","",SD!E120)</f>
        <v>JASVINDER SINGH</v>
      </c>
      <c r="E123" s="56" t="str">
        <f>IF(SD!G120="","",SD!G120)</f>
        <v>RAMCHANDER</v>
      </c>
      <c r="F123" s="56" t="str">
        <f>IF(SD!I120="","",SD!I120)</f>
        <v>M</v>
      </c>
      <c r="G123" s="56" t="str">
        <f>IF(SD!O120="","",SD!O120)</f>
        <v>SC</v>
      </c>
      <c r="H123" s="56" t="str">
        <f>IF(SD!Y120="","",SD!Y120)</f>
        <v>N</v>
      </c>
    </row>
    <row r="124" spans="1:8" x14ac:dyDescent="0.25">
      <c r="A124" s="56">
        <f>IF(B124="","",ROWS($A$5:A124))</f>
        <v>120</v>
      </c>
      <c r="B124" s="56">
        <f>IF(SD!A121="","",SD!A121)</f>
        <v>9</v>
      </c>
      <c r="C124" s="56" t="str">
        <f>IF(SD!C121="","",SD!C121)</f>
        <v/>
      </c>
      <c r="D124" s="56" t="str">
        <f>IF(SD!E121="","",SD!E121)</f>
        <v>KAMALDEEP</v>
      </c>
      <c r="E124" s="56" t="str">
        <f>IF(SD!G121="","",SD!G121)</f>
        <v>JASKARAN SINGH</v>
      </c>
      <c r="F124" s="56" t="str">
        <f>IF(SD!I121="","",SD!I121)</f>
        <v>F</v>
      </c>
      <c r="G124" s="56" t="str">
        <f>IF(SD!O121="","",SD!O121)</f>
        <v>OBC</v>
      </c>
      <c r="H124" s="56" t="str">
        <f>IF(SD!Y121="","",SD!Y121)</f>
        <v>N</v>
      </c>
    </row>
    <row r="125" spans="1:8" x14ac:dyDescent="0.25">
      <c r="A125" s="56">
        <f>IF(B125="","",ROWS($A$5:A125))</f>
        <v>121</v>
      </c>
      <c r="B125" s="56">
        <f>IF(SD!A122="","",SD!A122)</f>
        <v>9</v>
      </c>
      <c r="C125" s="56" t="str">
        <f>IF(SD!C122="","",SD!C122)</f>
        <v/>
      </c>
      <c r="D125" s="56" t="str">
        <f>IF(SD!E122="","",SD!E122)</f>
        <v>LOVEPREET</v>
      </c>
      <c r="E125" s="56" t="str">
        <f>IF(SD!G122="","",SD!G122)</f>
        <v>MANGAL SINGH</v>
      </c>
      <c r="F125" s="56" t="str">
        <f>IF(SD!I122="","",SD!I122)</f>
        <v>M</v>
      </c>
      <c r="G125" s="56" t="str">
        <f>IF(SD!O122="","",SD!O122)</f>
        <v>SC</v>
      </c>
      <c r="H125" s="56" t="str">
        <f>IF(SD!Y122="","",SD!Y122)</f>
        <v>N</v>
      </c>
    </row>
    <row r="126" spans="1:8" x14ac:dyDescent="0.25">
      <c r="A126" s="56">
        <f>IF(B126="","",ROWS($A$5:A126))</f>
        <v>122</v>
      </c>
      <c r="B126" s="56">
        <f>IF(SD!A123="","",SD!A123)</f>
        <v>9</v>
      </c>
      <c r="C126" s="56" t="str">
        <f>IF(SD!C123="","",SD!C123)</f>
        <v/>
      </c>
      <c r="D126" s="56" t="str">
        <f>IF(SD!E123="","",SD!E123)</f>
        <v>MAINA DEVI</v>
      </c>
      <c r="E126" s="56" t="str">
        <f>IF(SD!G123="","",SD!G123)</f>
        <v>VEERU RAM</v>
      </c>
      <c r="F126" s="56" t="str">
        <f>IF(SD!I123="","",SD!I123)</f>
        <v>F</v>
      </c>
      <c r="G126" s="56" t="str">
        <f>IF(SD!O123="","",SD!O123)</f>
        <v>SC</v>
      </c>
      <c r="H126" s="56" t="str">
        <f>IF(SD!Y123="","",SD!Y123)</f>
        <v>N</v>
      </c>
    </row>
    <row r="127" spans="1:8" x14ac:dyDescent="0.25">
      <c r="A127" s="56">
        <f>IF(B127="","",ROWS($A$5:A127))</f>
        <v>123</v>
      </c>
      <c r="B127" s="56">
        <f>IF(SD!A124="","",SD!A124)</f>
        <v>9</v>
      </c>
      <c r="C127" s="56" t="str">
        <f>IF(SD!C124="","",SD!C124)</f>
        <v/>
      </c>
      <c r="D127" s="56" t="str">
        <f>IF(SD!E124="","",SD!E124)</f>
        <v>MAMTA</v>
      </c>
      <c r="E127" s="56" t="str">
        <f>IF(SD!G124="","",SD!G124)</f>
        <v>PAPPU RAM</v>
      </c>
      <c r="F127" s="56" t="str">
        <f>IF(SD!I124="","",SD!I124)</f>
        <v>F</v>
      </c>
      <c r="G127" s="56" t="str">
        <f>IF(SD!O124="","",SD!O124)</f>
        <v>SC</v>
      </c>
      <c r="H127" s="56" t="str">
        <f>IF(SD!Y124="","",SD!Y124)</f>
        <v>N</v>
      </c>
    </row>
    <row r="128" spans="1:8" x14ac:dyDescent="0.25">
      <c r="A128" s="56">
        <f>IF(B128="","",ROWS($A$5:A128))</f>
        <v>124</v>
      </c>
      <c r="B128" s="56">
        <f>IF(SD!A125="","",SD!A125)</f>
        <v>9</v>
      </c>
      <c r="C128" s="56" t="str">
        <f>IF(SD!C125="","",SD!C125)</f>
        <v/>
      </c>
      <c r="D128" s="56" t="str">
        <f>IF(SD!E125="","",SD!E125)</f>
        <v>MANJU KUMARI</v>
      </c>
      <c r="E128" s="56" t="str">
        <f>IF(SD!G125="","",SD!G125)</f>
        <v>SYOPAT RAM</v>
      </c>
      <c r="F128" s="56" t="str">
        <f>IF(SD!I125="","",SD!I125)</f>
        <v>F</v>
      </c>
      <c r="G128" s="56" t="str">
        <f>IF(SD!O125="","",SD!O125)</f>
        <v>SC</v>
      </c>
      <c r="H128" s="56" t="str">
        <f>IF(SD!Y125="","",SD!Y125)</f>
        <v>N</v>
      </c>
    </row>
    <row r="129" spans="1:8" x14ac:dyDescent="0.25">
      <c r="A129" s="56">
        <f>IF(B129="","",ROWS($A$5:A129))</f>
        <v>125</v>
      </c>
      <c r="B129" s="56">
        <f>IF(SD!A126="","",SD!A126)</f>
        <v>9</v>
      </c>
      <c r="C129" s="56" t="str">
        <f>IF(SD!C126="","",SD!C126)</f>
        <v/>
      </c>
      <c r="D129" s="56" t="str">
        <f>IF(SD!E126="","",SD!E126)</f>
        <v>MANPREET KOUR</v>
      </c>
      <c r="E129" s="56" t="str">
        <f>IF(SD!G126="","",SD!G126)</f>
        <v>JEET SINGH</v>
      </c>
      <c r="F129" s="56" t="str">
        <f>IF(SD!I126="","",SD!I126)</f>
        <v>F</v>
      </c>
      <c r="G129" s="56" t="str">
        <f>IF(SD!O126="","",SD!O126)</f>
        <v>OBC</v>
      </c>
      <c r="H129" s="56" t="str">
        <f>IF(SD!Y126="","",SD!Y126)</f>
        <v>N</v>
      </c>
    </row>
    <row r="130" spans="1:8" x14ac:dyDescent="0.25">
      <c r="A130" s="56">
        <f>IF(B130="","",ROWS($A$5:A130))</f>
        <v>126</v>
      </c>
      <c r="B130" s="56">
        <f>IF(SD!A127="","",SD!A127)</f>
        <v>9</v>
      </c>
      <c r="C130" s="56" t="str">
        <f>IF(SD!C127="","",SD!C127)</f>
        <v/>
      </c>
      <c r="D130" s="56" t="str">
        <f>IF(SD!E127="","",SD!E127)</f>
        <v>PARIKSHA</v>
      </c>
      <c r="E130" s="56" t="str">
        <f>IF(SD!G127="","",SD!G127)</f>
        <v>MOHAN LAL</v>
      </c>
      <c r="F130" s="56" t="str">
        <f>IF(SD!I127="","",SD!I127)</f>
        <v>F</v>
      </c>
      <c r="G130" s="56" t="str">
        <f>IF(SD!O127="","",SD!O127)</f>
        <v>SC</v>
      </c>
      <c r="H130" s="56" t="str">
        <f>IF(SD!Y127="","",SD!Y127)</f>
        <v>N</v>
      </c>
    </row>
    <row r="131" spans="1:8" x14ac:dyDescent="0.25">
      <c r="A131" s="56">
        <f>IF(B131="","",ROWS($A$5:A131))</f>
        <v>127</v>
      </c>
      <c r="B131" s="56">
        <f>IF(SD!A128="","",SD!A128)</f>
        <v>9</v>
      </c>
      <c r="C131" s="56" t="str">
        <f>IF(SD!C128="","",SD!C128)</f>
        <v/>
      </c>
      <c r="D131" s="56" t="str">
        <f>IF(SD!E128="","",SD!E128)</f>
        <v>PAYAL</v>
      </c>
      <c r="E131" s="56" t="str">
        <f>IF(SD!G128="","",SD!G128)</f>
        <v>KALU RAM</v>
      </c>
      <c r="F131" s="56" t="str">
        <f>IF(SD!I128="","",SD!I128)</f>
        <v>F</v>
      </c>
      <c r="G131" s="56" t="str">
        <f>IF(SD!O128="","",SD!O128)</f>
        <v>SC</v>
      </c>
      <c r="H131" s="56" t="str">
        <f>IF(SD!Y128="","",SD!Y128)</f>
        <v>N</v>
      </c>
    </row>
    <row r="132" spans="1:8" x14ac:dyDescent="0.25">
      <c r="A132" s="56">
        <f>IF(B132="","",ROWS($A$5:A132))</f>
        <v>128</v>
      </c>
      <c r="B132" s="56">
        <f>IF(SD!A129="","",SD!A129)</f>
        <v>9</v>
      </c>
      <c r="C132" s="56" t="str">
        <f>IF(SD!C129="","",SD!C129)</f>
        <v/>
      </c>
      <c r="D132" s="56" t="str">
        <f>IF(SD!E129="","",SD!E129)</f>
        <v>RAJENDER</v>
      </c>
      <c r="E132" s="56" t="str">
        <f>IF(SD!G129="","",SD!G129)</f>
        <v>FUMAN SINGH</v>
      </c>
      <c r="F132" s="56" t="str">
        <f>IF(SD!I129="","",SD!I129)</f>
        <v>M</v>
      </c>
      <c r="G132" s="56" t="str">
        <f>IF(SD!O129="","",SD!O129)</f>
        <v>OBC</v>
      </c>
      <c r="H132" s="56" t="str">
        <f>IF(SD!Y129="","",SD!Y129)</f>
        <v>N</v>
      </c>
    </row>
    <row r="133" spans="1:8" x14ac:dyDescent="0.25">
      <c r="A133" s="56">
        <f>IF(B133="","",ROWS($A$5:A133))</f>
        <v>129</v>
      </c>
      <c r="B133" s="56">
        <f>IF(SD!A130="","",SD!A130)</f>
        <v>9</v>
      </c>
      <c r="C133" s="56" t="str">
        <f>IF(SD!C130="","",SD!C130)</f>
        <v/>
      </c>
      <c r="D133" s="56" t="str">
        <f>IF(SD!E130="","",SD!E130)</f>
        <v>RAJPAL SINGH</v>
      </c>
      <c r="E133" s="56" t="str">
        <f>IF(SD!G130="","",SD!G130)</f>
        <v>GURDEEP SINGH</v>
      </c>
      <c r="F133" s="56" t="str">
        <f>IF(SD!I130="","",SD!I130)</f>
        <v>M</v>
      </c>
      <c r="G133" s="56" t="str">
        <f>IF(SD!O130="","",SD!O130)</f>
        <v>OBC</v>
      </c>
      <c r="H133" s="56" t="str">
        <f>IF(SD!Y130="","",SD!Y130)</f>
        <v>N</v>
      </c>
    </row>
    <row r="134" spans="1:8" x14ac:dyDescent="0.25">
      <c r="A134" s="56">
        <f>IF(B134="","",ROWS($A$5:A134))</f>
        <v>130</v>
      </c>
      <c r="B134" s="56">
        <f>IF(SD!A131="","",SD!A131)</f>
        <v>9</v>
      </c>
      <c r="C134" s="56" t="str">
        <f>IF(SD!C131="","",SD!C131)</f>
        <v/>
      </c>
      <c r="D134" s="56" t="str">
        <f>IF(SD!E131="","",SD!E131)</f>
        <v>SAKILA</v>
      </c>
      <c r="E134" s="56" t="str">
        <f>IF(SD!G131="","",SD!G131)</f>
        <v>SUBHASH CHANDER</v>
      </c>
      <c r="F134" s="56" t="str">
        <f>IF(SD!I131="","",SD!I131)</f>
        <v>F</v>
      </c>
      <c r="G134" s="56" t="str">
        <f>IF(SD!O131="","",SD!O131)</f>
        <v>SC</v>
      </c>
      <c r="H134" s="56" t="str">
        <f>IF(SD!Y131="","",SD!Y131)</f>
        <v>N</v>
      </c>
    </row>
    <row r="135" spans="1:8" x14ac:dyDescent="0.25">
      <c r="A135" s="56">
        <f>IF(B135="","",ROWS($A$5:A135))</f>
        <v>131</v>
      </c>
      <c r="B135" s="56">
        <f>IF(SD!A132="","",SD!A132)</f>
        <v>9</v>
      </c>
      <c r="C135" s="56" t="str">
        <f>IF(SD!C132="","",SD!C132)</f>
        <v/>
      </c>
      <c r="D135" s="56" t="str">
        <f>IF(SD!E132="","",SD!E132)</f>
        <v>SANDEEP SINGH</v>
      </c>
      <c r="E135" s="56" t="str">
        <f>IF(SD!G132="","",SD!G132)</f>
        <v>GURPAL SINGH</v>
      </c>
      <c r="F135" s="56" t="str">
        <f>IF(SD!I132="","",SD!I132)</f>
        <v>M</v>
      </c>
      <c r="G135" s="56" t="str">
        <f>IF(SD!O132="","",SD!O132)</f>
        <v>OBC</v>
      </c>
      <c r="H135" s="56" t="str">
        <f>IF(SD!Y132="","",SD!Y132)</f>
        <v>N</v>
      </c>
    </row>
    <row r="136" spans="1:8" x14ac:dyDescent="0.25">
      <c r="A136" s="56">
        <f>IF(B136="","",ROWS($A$5:A136))</f>
        <v>132</v>
      </c>
      <c r="B136" s="56">
        <f>IF(SD!A133="","",SD!A133)</f>
        <v>9</v>
      </c>
      <c r="C136" s="56" t="str">
        <f>IF(SD!C133="","",SD!C133)</f>
        <v/>
      </c>
      <c r="D136" s="56" t="str">
        <f>IF(SD!E133="","",SD!E133)</f>
        <v>SANJANA</v>
      </c>
      <c r="E136" s="56" t="str">
        <f>IF(SD!G133="","",SD!G133)</f>
        <v>KASHMIR SINGH</v>
      </c>
      <c r="F136" s="56" t="str">
        <f>IF(SD!I133="","",SD!I133)</f>
        <v>F</v>
      </c>
      <c r="G136" s="56" t="str">
        <f>IF(SD!O133="","",SD!O133)</f>
        <v>OBC</v>
      </c>
      <c r="H136" s="56" t="str">
        <f>IF(SD!Y133="","",SD!Y133)</f>
        <v>N</v>
      </c>
    </row>
    <row r="137" spans="1:8" x14ac:dyDescent="0.25">
      <c r="A137" s="56">
        <f>IF(B137="","",ROWS($A$5:A137))</f>
        <v>133</v>
      </c>
      <c r="B137" s="56">
        <f>IF(SD!A134="","",SD!A134)</f>
        <v>9</v>
      </c>
      <c r="C137" s="56" t="str">
        <f>IF(SD!C134="","",SD!C134)</f>
        <v/>
      </c>
      <c r="D137" s="56" t="str">
        <f>IF(SD!E134="","",SD!E134)</f>
        <v>SAROJ</v>
      </c>
      <c r="E137" s="56" t="str">
        <f>IF(SD!G134="","",SD!G134)</f>
        <v>RAMCHANDER</v>
      </c>
      <c r="F137" s="56" t="str">
        <f>IF(SD!I134="","",SD!I134)</f>
        <v>F</v>
      </c>
      <c r="G137" s="56" t="str">
        <f>IF(SD!O134="","",SD!O134)</f>
        <v>OBC</v>
      </c>
      <c r="H137" s="56" t="str">
        <f>IF(SD!Y134="","",SD!Y134)</f>
        <v>N</v>
      </c>
    </row>
    <row r="138" spans="1:8" x14ac:dyDescent="0.25">
      <c r="A138" s="56">
        <f>IF(B138="","",ROWS($A$5:A138))</f>
        <v>134</v>
      </c>
      <c r="B138" s="56">
        <f>IF(SD!A135="","",SD!A135)</f>
        <v>9</v>
      </c>
      <c r="C138" s="56" t="str">
        <f>IF(SD!C135="","",SD!C135)</f>
        <v/>
      </c>
      <c r="D138" s="56" t="str">
        <f>IF(SD!E135="","",SD!E135)</f>
        <v>SATPAL SINGH</v>
      </c>
      <c r="E138" s="56" t="str">
        <f>IF(SD!G135="","",SD!G135)</f>
        <v>HARPAL SINGH</v>
      </c>
      <c r="F138" s="56" t="str">
        <f>IF(SD!I135="","",SD!I135)</f>
        <v>M</v>
      </c>
      <c r="G138" s="56" t="str">
        <f>IF(SD!O135="","",SD!O135)</f>
        <v>SC</v>
      </c>
      <c r="H138" s="56" t="str">
        <f>IF(SD!Y135="","",SD!Y135)</f>
        <v>N</v>
      </c>
    </row>
    <row r="139" spans="1:8" x14ac:dyDescent="0.25">
      <c r="A139" s="56">
        <f>IF(B139="","",ROWS($A$5:A139))</f>
        <v>135</v>
      </c>
      <c r="B139" s="56">
        <f>IF(SD!A136="","",SD!A136)</f>
        <v>9</v>
      </c>
      <c r="C139" s="56" t="str">
        <f>IF(SD!C136="","",SD!C136)</f>
        <v/>
      </c>
      <c r="D139" s="56" t="str">
        <f>IF(SD!E136="","",SD!E136)</f>
        <v>SHALU KUMARI</v>
      </c>
      <c r="E139" s="56" t="str">
        <f>IF(SD!G136="","",SD!G136)</f>
        <v>KALU RAM</v>
      </c>
      <c r="F139" s="56" t="str">
        <f>IF(SD!I136="","",SD!I136)</f>
        <v>F</v>
      </c>
      <c r="G139" s="56" t="str">
        <f>IF(SD!O136="","",SD!O136)</f>
        <v>SC</v>
      </c>
      <c r="H139" s="56" t="str">
        <f>IF(SD!Y136="","",SD!Y136)</f>
        <v>N</v>
      </c>
    </row>
    <row r="140" spans="1:8" x14ac:dyDescent="0.25">
      <c r="A140" s="56">
        <f>IF(B140="","",ROWS($A$5:A140))</f>
        <v>136</v>
      </c>
      <c r="B140" s="56">
        <f>IF(SD!A137="","",SD!A137)</f>
        <v>9</v>
      </c>
      <c r="C140" s="56" t="str">
        <f>IF(SD!C137="","",SD!C137)</f>
        <v/>
      </c>
      <c r="D140" s="56" t="str">
        <f>IF(SD!E137="","",SD!E137)</f>
        <v>SHARDA</v>
      </c>
      <c r="E140" s="56" t="str">
        <f>IF(SD!G137="","",SD!G137)</f>
        <v>DANARAM</v>
      </c>
      <c r="F140" s="56" t="str">
        <f>IF(SD!I137="","",SD!I137)</f>
        <v>F</v>
      </c>
      <c r="G140" s="56" t="str">
        <f>IF(SD!O137="","",SD!O137)</f>
        <v>SC</v>
      </c>
      <c r="H140" s="56" t="str">
        <f>IF(SD!Y137="","",SD!Y137)</f>
        <v>N</v>
      </c>
    </row>
    <row r="141" spans="1:8" x14ac:dyDescent="0.25">
      <c r="A141" s="56">
        <f>IF(B141="","",ROWS($A$5:A141))</f>
        <v>137</v>
      </c>
      <c r="B141" s="56">
        <f>IF(SD!A138="","",SD!A138)</f>
        <v>9</v>
      </c>
      <c r="C141" s="56" t="str">
        <f>IF(SD!C138="","",SD!C138)</f>
        <v/>
      </c>
      <c r="D141" s="56" t="str">
        <f>IF(SD!E138="","",SD!E138)</f>
        <v>SONU</v>
      </c>
      <c r="E141" s="56" t="str">
        <f>IF(SD!G138="","",SD!G138)</f>
        <v>SUBHASH CHANDER</v>
      </c>
      <c r="F141" s="56" t="str">
        <f>IF(SD!I138="","",SD!I138)</f>
        <v>M</v>
      </c>
      <c r="G141" s="56" t="str">
        <f>IF(SD!O138="","",SD!O138)</f>
        <v>SC</v>
      </c>
      <c r="H141" s="56" t="str">
        <f>IF(SD!Y138="","",SD!Y138)</f>
        <v>N</v>
      </c>
    </row>
    <row r="142" spans="1:8" x14ac:dyDescent="0.25">
      <c r="A142" s="56">
        <f>IF(B142="","",ROWS($A$5:A142))</f>
        <v>138</v>
      </c>
      <c r="B142" s="56">
        <f>IF(SD!A139="","",SD!A139)</f>
        <v>9</v>
      </c>
      <c r="C142" s="56" t="str">
        <f>IF(SD!C139="","",SD!C139)</f>
        <v/>
      </c>
      <c r="D142" s="56" t="str">
        <f>IF(SD!E139="","",SD!E139)</f>
        <v>SUMIT</v>
      </c>
      <c r="E142" s="56" t="str">
        <f>IF(SD!G139="","",SD!G139)</f>
        <v>DIWAN CHAND</v>
      </c>
      <c r="F142" s="56" t="str">
        <f>IF(SD!I139="","",SD!I139)</f>
        <v>M</v>
      </c>
      <c r="G142" s="56" t="str">
        <f>IF(SD!O139="","",SD!O139)</f>
        <v>OBC</v>
      </c>
      <c r="H142" s="56" t="str">
        <f>IF(SD!Y139="","",SD!Y139)</f>
        <v>N</v>
      </c>
    </row>
    <row r="143" spans="1:8" x14ac:dyDescent="0.25">
      <c r="A143" s="56">
        <f>IF(B143="","",ROWS($A$5:A143))</f>
        <v>139</v>
      </c>
      <c r="B143" s="56">
        <f>IF(SD!A140="","",SD!A140)</f>
        <v>10</v>
      </c>
      <c r="C143" s="56" t="str">
        <f>IF(SD!C140="","",SD!C140)</f>
        <v/>
      </c>
      <c r="D143" s="56" t="str">
        <f>IF(SD!E140="","",SD!E140)</f>
        <v>ABHAY SINGH</v>
      </c>
      <c r="E143" s="56" t="str">
        <f>IF(SD!G140="","",SD!G140)</f>
        <v>GURMAIL SINGH</v>
      </c>
      <c r="F143" s="56" t="str">
        <f>IF(SD!I140="","",SD!I140)</f>
        <v>M</v>
      </c>
      <c r="G143" s="56" t="str">
        <f>IF(SD!O140="","",SD!O140)</f>
        <v>SC</v>
      </c>
      <c r="H143" s="56" t="str">
        <f>IF(SD!Y140="","",SD!Y140)</f>
        <v>N</v>
      </c>
    </row>
    <row r="144" spans="1:8" x14ac:dyDescent="0.25">
      <c r="A144" s="56">
        <f>IF(B144="","",ROWS($A$5:A144))</f>
        <v>140</v>
      </c>
      <c r="B144" s="56">
        <f>IF(SD!A141="","",SD!A141)</f>
        <v>10</v>
      </c>
      <c r="C144" s="56" t="str">
        <f>IF(SD!C141="","",SD!C141)</f>
        <v/>
      </c>
      <c r="D144" s="56" t="str">
        <f>IF(SD!E141="","",SD!E141)</f>
        <v>ANNU</v>
      </c>
      <c r="E144" s="56" t="str">
        <f>IF(SD!G141="","",SD!G141)</f>
        <v>HIRA SINGH</v>
      </c>
      <c r="F144" s="56" t="str">
        <f>IF(SD!I141="","",SD!I141)</f>
        <v>F</v>
      </c>
      <c r="G144" s="56" t="str">
        <f>IF(SD!O141="","",SD!O141)</f>
        <v>SC</v>
      </c>
      <c r="H144" s="56" t="str">
        <f>IF(SD!Y141="","",SD!Y141)</f>
        <v>N</v>
      </c>
    </row>
    <row r="145" spans="1:8" x14ac:dyDescent="0.25">
      <c r="A145" s="56">
        <f>IF(B145="","",ROWS($A$5:A145))</f>
        <v>141</v>
      </c>
      <c r="B145" s="56">
        <f>IF(SD!A142="","",SD!A142)</f>
        <v>10</v>
      </c>
      <c r="C145" s="56" t="str">
        <f>IF(SD!C142="","",SD!C142)</f>
        <v/>
      </c>
      <c r="D145" s="56" t="str">
        <f>IF(SD!E142="","",SD!E142)</f>
        <v>ARCHANA</v>
      </c>
      <c r="E145" s="56" t="str">
        <f>IF(SD!G142="","",SD!G142)</f>
        <v>HANSH RAJ</v>
      </c>
      <c r="F145" s="56" t="str">
        <f>IF(SD!I142="","",SD!I142)</f>
        <v>F</v>
      </c>
      <c r="G145" s="56" t="str">
        <f>IF(SD!O142="","",SD!O142)</f>
        <v>OBC</v>
      </c>
      <c r="H145" s="56" t="str">
        <f>IF(SD!Y142="","",SD!Y142)</f>
        <v>N</v>
      </c>
    </row>
    <row r="146" spans="1:8" x14ac:dyDescent="0.25">
      <c r="A146" s="56">
        <f>IF(B146="","",ROWS($A$5:A146))</f>
        <v>142</v>
      </c>
      <c r="B146" s="56">
        <f>IF(SD!A143="","",SD!A143)</f>
        <v>10</v>
      </c>
      <c r="C146" s="56" t="str">
        <f>IF(SD!C143="","",SD!C143)</f>
        <v/>
      </c>
      <c r="D146" s="56" t="str">
        <f>IF(SD!E143="","",SD!E143)</f>
        <v>BALVINDRA SINGH</v>
      </c>
      <c r="E146" s="56" t="str">
        <f>IF(SD!G143="","",SD!G143)</f>
        <v>BUTA SINGH</v>
      </c>
      <c r="F146" s="56" t="str">
        <f>IF(SD!I143="","",SD!I143)</f>
        <v>M</v>
      </c>
      <c r="G146" s="56" t="str">
        <f>IF(SD!O143="","",SD!O143)</f>
        <v>SC</v>
      </c>
      <c r="H146" s="56" t="str">
        <f>IF(SD!Y143="","",SD!Y143)</f>
        <v>N</v>
      </c>
    </row>
    <row r="147" spans="1:8" x14ac:dyDescent="0.25">
      <c r="A147" s="56">
        <f>IF(B147="","",ROWS($A$5:A147))</f>
        <v>143</v>
      </c>
      <c r="B147" s="56">
        <f>IF(SD!A144="","",SD!A144)</f>
        <v>10</v>
      </c>
      <c r="C147" s="56" t="str">
        <f>IF(SD!C144="","",SD!C144)</f>
        <v/>
      </c>
      <c r="D147" s="56" t="str">
        <f>IF(SD!E144="","",SD!E144)</f>
        <v>BASANT KUMAR</v>
      </c>
      <c r="E147" s="56" t="str">
        <f>IF(SD!G144="","",SD!G144)</f>
        <v>KARAMPAL</v>
      </c>
      <c r="F147" s="56" t="str">
        <f>IF(SD!I144="","",SD!I144)</f>
        <v>M</v>
      </c>
      <c r="G147" s="56" t="str">
        <f>IF(SD!O144="","",SD!O144)</f>
        <v>SC</v>
      </c>
      <c r="H147" s="56" t="str">
        <f>IF(SD!Y144="","",SD!Y144)</f>
        <v>N</v>
      </c>
    </row>
    <row r="148" spans="1:8" x14ac:dyDescent="0.25">
      <c r="A148" s="56">
        <f>IF(B148="","",ROWS($A$5:A148))</f>
        <v>144</v>
      </c>
      <c r="B148" s="56">
        <f>IF(SD!A145="","",SD!A145)</f>
        <v>10</v>
      </c>
      <c r="C148" s="56" t="str">
        <f>IF(SD!C145="","",SD!C145)</f>
        <v/>
      </c>
      <c r="D148" s="56" t="str">
        <f>IF(SD!E145="","",SD!E145)</f>
        <v>CHANDA</v>
      </c>
      <c r="E148" s="56" t="str">
        <f>IF(SD!G145="","",SD!G145)</f>
        <v>MANJURA RAM</v>
      </c>
      <c r="F148" s="56" t="str">
        <f>IF(SD!I145="","",SD!I145)</f>
        <v>F</v>
      </c>
      <c r="G148" s="56" t="str">
        <f>IF(SD!O145="","",SD!O145)</f>
        <v>ST</v>
      </c>
      <c r="H148" s="56" t="str">
        <f>IF(SD!Y145="","",SD!Y145)</f>
        <v>N</v>
      </c>
    </row>
    <row r="149" spans="1:8" x14ac:dyDescent="0.25">
      <c r="A149" s="56">
        <f>IF(B149="","",ROWS($A$5:A149))</f>
        <v>145</v>
      </c>
      <c r="B149" s="56">
        <f>IF(SD!A146="","",SD!A146)</f>
        <v>10</v>
      </c>
      <c r="C149" s="56" t="str">
        <f>IF(SD!C146="","",SD!C146)</f>
        <v/>
      </c>
      <c r="D149" s="56" t="str">
        <f>IF(SD!E146="","",SD!E146)</f>
        <v>CHANDNI</v>
      </c>
      <c r="E149" s="56" t="str">
        <f>IF(SD!G146="","",SD!G146)</f>
        <v>GURMEL SINGH</v>
      </c>
      <c r="F149" s="56" t="str">
        <f>IF(SD!I146="","",SD!I146)</f>
        <v>F</v>
      </c>
      <c r="G149" s="56" t="str">
        <f>IF(SD!O146="","",SD!O146)</f>
        <v>SC</v>
      </c>
      <c r="H149" s="56" t="str">
        <f>IF(SD!Y146="","",SD!Y146)</f>
        <v>N</v>
      </c>
    </row>
    <row r="150" spans="1:8" x14ac:dyDescent="0.25">
      <c r="A150" s="56">
        <f>IF(B150="","",ROWS($A$5:A150))</f>
        <v>146</v>
      </c>
      <c r="B150" s="56">
        <f>IF(SD!A147="","",SD!A147)</f>
        <v>10</v>
      </c>
      <c r="C150" s="56" t="str">
        <f>IF(SD!C147="","",SD!C147)</f>
        <v/>
      </c>
      <c r="D150" s="56" t="str">
        <f>IF(SD!E147="","",SD!E147)</f>
        <v>CHARANJEET KOUR</v>
      </c>
      <c r="E150" s="56" t="str">
        <f>IF(SD!G147="","",SD!G147)</f>
        <v>MUKHTYAR SINGH</v>
      </c>
      <c r="F150" s="56" t="str">
        <f>IF(SD!I147="","",SD!I147)</f>
        <v>F</v>
      </c>
      <c r="G150" s="56" t="str">
        <f>IF(SD!O147="","",SD!O147)</f>
        <v>OBC</v>
      </c>
      <c r="H150" s="56" t="str">
        <f>IF(SD!Y147="","",SD!Y147)</f>
        <v>N</v>
      </c>
    </row>
    <row r="151" spans="1:8" x14ac:dyDescent="0.25">
      <c r="A151" s="56">
        <f>IF(B151="","",ROWS($A$5:A151))</f>
        <v>147</v>
      </c>
      <c r="B151" s="56">
        <f>IF(SD!A148="","",SD!A148)</f>
        <v>10</v>
      </c>
      <c r="C151" s="56" t="str">
        <f>IF(SD!C148="","",SD!C148)</f>
        <v/>
      </c>
      <c r="D151" s="56" t="str">
        <f>IF(SD!E148="","",SD!E148)</f>
        <v>CHARANJEET SINGH</v>
      </c>
      <c r="E151" s="56" t="str">
        <f>IF(SD!G148="","",SD!G148)</f>
        <v>GURDEEP SINGH</v>
      </c>
      <c r="F151" s="56" t="str">
        <f>IF(SD!I148="","",SD!I148)</f>
        <v>M</v>
      </c>
      <c r="G151" s="56" t="str">
        <f>IF(SD!O148="","",SD!O148)</f>
        <v>OBC</v>
      </c>
      <c r="H151" s="56" t="str">
        <f>IF(SD!Y148="","",SD!Y148)</f>
        <v>N</v>
      </c>
    </row>
    <row r="152" spans="1:8" x14ac:dyDescent="0.25">
      <c r="A152" s="56">
        <f>IF(B152="","",ROWS($A$5:A152))</f>
        <v>148</v>
      </c>
      <c r="B152" s="56">
        <f>IF(SD!A149="","",SD!A149)</f>
        <v>10</v>
      </c>
      <c r="C152" s="56" t="str">
        <f>IF(SD!C149="","",SD!C149)</f>
        <v/>
      </c>
      <c r="D152" s="56" t="str">
        <f>IF(SD!E149="","",SD!E149)</f>
        <v>Disha</v>
      </c>
      <c r="E152" s="56" t="str">
        <f>IF(SD!G149="","",SD!G149)</f>
        <v>Bhala Ram</v>
      </c>
      <c r="F152" s="56" t="str">
        <f>IF(SD!I149="","",SD!I149)</f>
        <v>F</v>
      </c>
      <c r="G152" s="56" t="str">
        <f>IF(SD!O149="","",SD!O149)</f>
        <v>SC</v>
      </c>
      <c r="H152" s="56" t="str">
        <f>IF(SD!Y149="","",SD!Y149)</f>
        <v>N</v>
      </c>
    </row>
    <row r="153" spans="1:8" x14ac:dyDescent="0.25">
      <c r="A153" s="56">
        <f>IF(B153="","",ROWS($A$5:A153))</f>
        <v>149</v>
      </c>
      <c r="B153" s="56">
        <f>IF(SD!A150="","",SD!A150)</f>
        <v>10</v>
      </c>
      <c r="C153" s="56" t="str">
        <f>IF(SD!C150="","",SD!C150)</f>
        <v/>
      </c>
      <c r="D153" s="56" t="str">
        <f>IF(SD!E150="","",SD!E150)</f>
        <v>HARMAN DEEP</v>
      </c>
      <c r="E153" s="56" t="str">
        <f>IF(SD!G150="","",SD!G150)</f>
        <v>BHOLA SINGH</v>
      </c>
      <c r="F153" s="56" t="str">
        <f>IF(SD!I150="","",SD!I150)</f>
        <v>F</v>
      </c>
      <c r="G153" s="56" t="str">
        <f>IF(SD!O150="","",SD!O150)</f>
        <v>SC</v>
      </c>
      <c r="H153" s="56" t="str">
        <f>IF(SD!Y150="","",SD!Y150)</f>
        <v>N</v>
      </c>
    </row>
    <row r="154" spans="1:8" x14ac:dyDescent="0.25">
      <c r="A154" s="56">
        <f>IF(B154="","",ROWS($A$5:A154))</f>
        <v>150</v>
      </c>
      <c r="B154" s="56">
        <f>IF(SD!A151="","",SD!A151)</f>
        <v>10</v>
      </c>
      <c r="C154" s="56" t="str">
        <f>IF(SD!C151="","",SD!C151)</f>
        <v/>
      </c>
      <c r="D154" s="56" t="str">
        <f>IF(SD!E151="","",SD!E151)</f>
        <v>JITENDER</v>
      </c>
      <c r="E154" s="56" t="str">
        <f>IF(SD!G151="","",SD!G151)</f>
        <v>BANWARI LAL</v>
      </c>
      <c r="F154" s="56" t="str">
        <f>IF(SD!I151="","",SD!I151)</f>
        <v>M</v>
      </c>
      <c r="G154" s="56" t="str">
        <f>IF(SD!O151="","",SD!O151)</f>
        <v>OBC</v>
      </c>
      <c r="H154" s="56" t="str">
        <f>IF(SD!Y151="","",SD!Y151)</f>
        <v>N</v>
      </c>
    </row>
    <row r="155" spans="1:8" x14ac:dyDescent="0.25">
      <c r="A155" s="56">
        <f>IF(B155="","",ROWS($A$5:A155))</f>
        <v>151</v>
      </c>
      <c r="B155" s="56">
        <f>IF(SD!A152="","",SD!A152)</f>
        <v>10</v>
      </c>
      <c r="C155" s="56" t="str">
        <f>IF(SD!C152="","",SD!C152)</f>
        <v/>
      </c>
      <c r="D155" s="56" t="str">
        <f>IF(SD!E152="","",SD!E152)</f>
        <v>Kavita</v>
      </c>
      <c r="E155" s="56" t="str">
        <f>IF(SD!G152="","",SD!G152)</f>
        <v>Om Prakash</v>
      </c>
      <c r="F155" s="56" t="str">
        <f>IF(SD!I152="","",SD!I152)</f>
        <v>F</v>
      </c>
      <c r="G155" s="56" t="str">
        <f>IF(SD!O152="","",SD!O152)</f>
        <v>OBC</v>
      </c>
      <c r="H155" s="56" t="str">
        <f>IF(SD!Y152="","",SD!Y152)</f>
        <v>N</v>
      </c>
    </row>
    <row r="156" spans="1:8" x14ac:dyDescent="0.25">
      <c r="A156" s="56">
        <f>IF(B156="","",ROWS($A$5:A156))</f>
        <v>152</v>
      </c>
      <c r="B156" s="56">
        <f>IF(SD!A153="","",SD!A153)</f>
        <v>10</v>
      </c>
      <c r="C156" s="56" t="str">
        <f>IF(SD!C153="","",SD!C153)</f>
        <v/>
      </c>
      <c r="D156" s="56" t="str">
        <f>IF(SD!E153="","",SD!E153)</f>
        <v>KUMKUM</v>
      </c>
      <c r="E156" s="56" t="str">
        <f>IF(SD!G153="","",SD!G153)</f>
        <v>RAMCHANDER</v>
      </c>
      <c r="F156" s="56" t="str">
        <f>IF(SD!I153="","",SD!I153)</f>
        <v>F</v>
      </c>
      <c r="G156" s="56" t="str">
        <f>IF(SD!O153="","",SD!O153)</f>
        <v>OBC</v>
      </c>
      <c r="H156" s="56" t="str">
        <f>IF(SD!Y153="","",SD!Y153)</f>
        <v>N</v>
      </c>
    </row>
    <row r="157" spans="1:8" x14ac:dyDescent="0.25">
      <c r="A157" s="56">
        <f>IF(B157="","",ROWS($A$5:A157))</f>
        <v>153</v>
      </c>
      <c r="B157" s="56">
        <f>IF(SD!A154="","",SD!A154)</f>
        <v>10</v>
      </c>
      <c r="C157" s="56" t="str">
        <f>IF(SD!C154="","",SD!C154)</f>
        <v/>
      </c>
      <c r="D157" s="56" t="str">
        <f>IF(SD!E154="","",SD!E154)</f>
        <v>MAMTA</v>
      </c>
      <c r="E157" s="56" t="str">
        <f>IF(SD!G154="","",SD!G154)</f>
        <v>OMPRAKASH</v>
      </c>
      <c r="F157" s="56" t="str">
        <f>IF(SD!I154="","",SD!I154)</f>
        <v>F</v>
      </c>
      <c r="G157" s="56" t="str">
        <f>IF(SD!O154="","",SD!O154)</f>
        <v>SC</v>
      </c>
      <c r="H157" s="56" t="str">
        <f>IF(SD!Y154="","",SD!Y154)</f>
        <v>Y</v>
      </c>
    </row>
    <row r="158" spans="1:8" x14ac:dyDescent="0.25">
      <c r="A158" s="56">
        <f>IF(B158="","",ROWS($A$5:A158))</f>
        <v>154</v>
      </c>
      <c r="B158" s="56">
        <f>IF(SD!A155="","",SD!A155)</f>
        <v>10</v>
      </c>
      <c r="C158" s="56" t="str">
        <f>IF(SD!C155="","",SD!C155)</f>
        <v/>
      </c>
      <c r="D158" s="56" t="str">
        <f>IF(SD!E155="","",SD!E155)</f>
        <v>MANJU</v>
      </c>
      <c r="E158" s="56" t="str">
        <f>IF(SD!G155="","",SD!G155)</f>
        <v>PRITHVI RAJ</v>
      </c>
      <c r="F158" s="56" t="str">
        <f>IF(SD!I155="","",SD!I155)</f>
        <v>F</v>
      </c>
      <c r="G158" s="56" t="str">
        <f>IF(SD!O155="","",SD!O155)</f>
        <v>SC</v>
      </c>
      <c r="H158" s="56" t="str">
        <f>IF(SD!Y155="","",SD!Y155)</f>
        <v>Y</v>
      </c>
    </row>
    <row r="159" spans="1:8" x14ac:dyDescent="0.25">
      <c r="A159" s="56">
        <f>IF(B159="","",ROWS($A$5:A159))</f>
        <v>155</v>
      </c>
      <c r="B159" s="56">
        <f>IF(SD!A156="","",SD!A156)</f>
        <v>10</v>
      </c>
      <c r="C159" s="56" t="str">
        <f>IF(SD!C156="","",SD!C156)</f>
        <v/>
      </c>
      <c r="D159" s="56" t="str">
        <f>IF(SD!E156="","",SD!E156)</f>
        <v>MUKESH</v>
      </c>
      <c r="E159" s="56" t="str">
        <f>IF(SD!G156="","",SD!G156)</f>
        <v>MAHAVEER PRASAD</v>
      </c>
      <c r="F159" s="56" t="str">
        <f>IF(SD!I156="","",SD!I156)</f>
        <v>M</v>
      </c>
      <c r="G159" s="56" t="str">
        <f>IF(SD!O156="","",SD!O156)</f>
        <v>SC</v>
      </c>
      <c r="H159" s="56" t="str">
        <f>IF(SD!Y156="","",SD!Y156)</f>
        <v>N</v>
      </c>
    </row>
    <row r="160" spans="1:8" x14ac:dyDescent="0.25">
      <c r="A160" s="56">
        <f>IF(B160="","",ROWS($A$5:A160))</f>
        <v>156</v>
      </c>
      <c r="B160" s="56">
        <f>IF(SD!A157="","",SD!A157)</f>
        <v>10</v>
      </c>
      <c r="C160" s="56" t="str">
        <f>IF(SD!C157="","",SD!C157)</f>
        <v/>
      </c>
      <c r="D160" s="56" t="str">
        <f>IF(SD!E157="","",SD!E157)</f>
        <v>MUKESH KUMAR</v>
      </c>
      <c r="E160" s="56" t="str">
        <f>IF(SD!G157="","",SD!G157)</f>
        <v>KALU RAM</v>
      </c>
      <c r="F160" s="56" t="str">
        <f>IF(SD!I157="","",SD!I157)</f>
        <v>M</v>
      </c>
      <c r="G160" s="56" t="str">
        <f>IF(SD!O157="","",SD!O157)</f>
        <v>SC</v>
      </c>
      <c r="H160" s="56" t="str">
        <f>IF(SD!Y157="","",SD!Y157)</f>
        <v>N</v>
      </c>
    </row>
    <row r="161" spans="1:8" x14ac:dyDescent="0.25">
      <c r="A161" s="56">
        <f>IF(B161="","",ROWS($A$5:A161))</f>
        <v>157</v>
      </c>
      <c r="B161" s="56">
        <f>IF(SD!A158="","",SD!A158)</f>
        <v>10</v>
      </c>
      <c r="C161" s="56" t="str">
        <f>IF(SD!C158="","",SD!C158)</f>
        <v/>
      </c>
      <c r="D161" s="56" t="str">
        <f>IF(SD!E158="","",SD!E158)</f>
        <v>NARESH KUMAR</v>
      </c>
      <c r="E161" s="56" t="str">
        <f>IF(SD!G158="","",SD!G158)</f>
        <v>OMPRAKASH</v>
      </c>
      <c r="F161" s="56" t="str">
        <f>IF(SD!I158="","",SD!I158)</f>
        <v>M</v>
      </c>
      <c r="G161" s="56" t="str">
        <f>IF(SD!O158="","",SD!O158)</f>
        <v>SC</v>
      </c>
      <c r="H161" s="56" t="str">
        <f>IF(SD!Y158="","",SD!Y158)</f>
        <v>N</v>
      </c>
    </row>
    <row r="162" spans="1:8" x14ac:dyDescent="0.25">
      <c r="A162" s="56">
        <f>IF(B162="","",ROWS($A$5:A162))</f>
        <v>158</v>
      </c>
      <c r="B162" s="56">
        <f>IF(SD!A159="","",SD!A159)</f>
        <v>10</v>
      </c>
      <c r="C162" s="56" t="str">
        <f>IF(SD!C159="","",SD!C159)</f>
        <v/>
      </c>
      <c r="D162" s="56" t="str">
        <f>IF(SD!E159="","",SD!E159)</f>
        <v>PARDEEP SINGH</v>
      </c>
      <c r="E162" s="56" t="str">
        <f>IF(SD!G159="","",SD!G159)</f>
        <v>CHHINDA SINGH</v>
      </c>
      <c r="F162" s="56" t="str">
        <f>IF(SD!I159="","",SD!I159)</f>
        <v>M</v>
      </c>
      <c r="G162" s="56" t="str">
        <f>IF(SD!O159="","",SD!O159)</f>
        <v>OBC</v>
      </c>
      <c r="H162" s="56" t="str">
        <f>IF(SD!Y159="","",SD!Y159)</f>
        <v>N</v>
      </c>
    </row>
    <row r="163" spans="1:8" x14ac:dyDescent="0.25">
      <c r="A163" s="56">
        <f>IF(B163="","",ROWS($A$5:A163))</f>
        <v>159</v>
      </c>
      <c r="B163" s="56">
        <f>IF(SD!A160="","",SD!A160)</f>
        <v>10</v>
      </c>
      <c r="C163" s="56" t="str">
        <f>IF(SD!C160="","",SD!C160)</f>
        <v/>
      </c>
      <c r="D163" s="56" t="str">
        <f>IF(SD!E160="","",SD!E160)</f>
        <v>PINTU KANWAR</v>
      </c>
      <c r="E163" s="56" t="str">
        <f>IF(SD!G160="","",SD!G160)</f>
        <v>RAJENDER SINGH</v>
      </c>
      <c r="F163" s="56" t="str">
        <f>IF(SD!I160="","",SD!I160)</f>
        <v>F</v>
      </c>
      <c r="G163" s="56" t="str">
        <f>IF(SD!O160="","",SD!O160)</f>
        <v>GEN</v>
      </c>
      <c r="H163" s="56" t="str">
        <f>IF(SD!Y160="","",SD!Y160)</f>
        <v>N</v>
      </c>
    </row>
    <row r="164" spans="1:8" x14ac:dyDescent="0.25">
      <c r="A164" s="56">
        <f>IF(B164="","",ROWS($A$5:A164))</f>
        <v>160</v>
      </c>
      <c r="B164" s="56">
        <f>IF(SD!A161="","",SD!A161)</f>
        <v>10</v>
      </c>
      <c r="C164" s="56" t="str">
        <f>IF(SD!C161="","",SD!C161)</f>
        <v/>
      </c>
      <c r="D164" s="56" t="str">
        <f>IF(SD!E161="","",SD!E161)</f>
        <v>PRAVEEN KOUR</v>
      </c>
      <c r="E164" s="56" t="str">
        <f>IF(SD!G161="","",SD!G161)</f>
        <v>GURDEV SINGH</v>
      </c>
      <c r="F164" s="56" t="str">
        <f>IF(SD!I161="","",SD!I161)</f>
        <v>F</v>
      </c>
      <c r="G164" s="56" t="str">
        <f>IF(SD!O161="","",SD!O161)</f>
        <v>OBC</v>
      </c>
      <c r="H164" s="56" t="str">
        <f>IF(SD!Y161="","",SD!Y161)</f>
        <v>N</v>
      </c>
    </row>
    <row r="165" spans="1:8" x14ac:dyDescent="0.25">
      <c r="A165" s="56">
        <f>IF(B165="","",ROWS($A$5:A165))</f>
        <v>161</v>
      </c>
      <c r="B165" s="56">
        <f>IF(SD!A162="","",SD!A162)</f>
        <v>10</v>
      </c>
      <c r="C165" s="56" t="str">
        <f>IF(SD!C162="","",SD!C162)</f>
        <v/>
      </c>
      <c r="D165" s="56" t="str">
        <f>IF(SD!E162="","",SD!E162)</f>
        <v>PREM KUMAR</v>
      </c>
      <c r="E165" s="56" t="str">
        <f>IF(SD!G162="","",SD!G162)</f>
        <v>DEVILAL</v>
      </c>
      <c r="F165" s="56" t="str">
        <f>IF(SD!I162="","",SD!I162)</f>
        <v>M</v>
      </c>
      <c r="G165" s="56" t="str">
        <f>IF(SD!O162="","",SD!O162)</f>
        <v>OBC</v>
      </c>
      <c r="H165" s="56" t="str">
        <f>IF(SD!Y162="","",SD!Y162)</f>
        <v>N</v>
      </c>
    </row>
    <row r="166" spans="1:8" x14ac:dyDescent="0.25">
      <c r="A166" s="56">
        <f>IF(B166="","",ROWS($A$5:A166))</f>
        <v>162</v>
      </c>
      <c r="B166" s="56">
        <f>IF(SD!A163="","",SD!A163)</f>
        <v>10</v>
      </c>
      <c r="C166" s="56" t="str">
        <f>IF(SD!C163="","",SD!C163)</f>
        <v/>
      </c>
      <c r="D166" s="56" t="str">
        <f>IF(SD!E163="","",SD!E163)</f>
        <v>RAJENDER KUMAR</v>
      </c>
      <c r="E166" s="56" t="str">
        <f>IF(SD!G163="","",SD!G163)</f>
        <v>SATPAL</v>
      </c>
      <c r="F166" s="56" t="str">
        <f>IF(SD!I163="","",SD!I163)</f>
        <v>M</v>
      </c>
      <c r="G166" s="56" t="str">
        <f>IF(SD!O163="","",SD!O163)</f>
        <v>SC</v>
      </c>
      <c r="H166" s="56" t="str">
        <f>IF(SD!Y163="","",SD!Y163)</f>
        <v>N</v>
      </c>
    </row>
    <row r="167" spans="1:8" x14ac:dyDescent="0.25">
      <c r="A167" s="56">
        <f>IF(B167="","",ROWS($A$5:A167))</f>
        <v>163</v>
      </c>
      <c r="B167" s="56">
        <f>IF(SD!A164="","",SD!A164)</f>
        <v>10</v>
      </c>
      <c r="C167" s="56" t="str">
        <f>IF(SD!C164="","",SD!C164)</f>
        <v/>
      </c>
      <c r="D167" s="56" t="str">
        <f>IF(SD!E164="","",SD!E164)</f>
        <v>RAJESH KUMAR</v>
      </c>
      <c r="E167" s="56" t="str">
        <f>IF(SD!G164="","",SD!G164)</f>
        <v>DULICHAND</v>
      </c>
      <c r="F167" s="56" t="str">
        <f>IF(SD!I164="","",SD!I164)</f>
        <v>M</v>
      </c>
      <c r="G167" s="56" t="str">
        <f>IF(SD!O164="","",SD!O164)</f>
        <v>SC</v>
      </c>
      <c r="H167" s="56" t="str">
        <f>IF(SD!Y164="","",SD!Y164)</f>
        <v>N</v>
      </c>
    </row>
    <row r="168" spans="1:8" x14ac:dyDescent="0.25">
      <c r="A168" s="56">
        <f>IF(B168="","",ROWS($A$5:A168))</f>
        <v>164</v>
      </c>
      <c r="B168" s="56">
        <f>IF(SD!A165="","",SD!A165)</f>
        <v>10</v>
      </c>
      <c r="C168" s="56" t="str">
        <f>IF(SD!C165="","",SD!C165)</f>
        <v/>
      </c>
      <c r="D168" s="56" t="str">
        <f>IF(SD!E165="","",SD!E165)</f>
        <v>RAJESH KUMAR</v>
      </c>
      <c r="E168" s="56" t="str">
        <f>IF(SD!G165="","",SD!G165)</f>
        <v>RAMCHANDER</v>
      </c>
      <c r="F168" s="56" t="str">
        <f>IF(SD!I165="","",SD!I165)</f>
        <v>M</v>
      </c>
      <c r="G168" s="56" t="str">
        <f>IF(SD!O165="","",SD!O165)</f>
        <v>SC</v>
      </c>
      <c r="H168" s="56" t="str">
        <f>IF(SD!Y165="","",SD!Y165)</f>
        <v>N</v>
      </c>
    </row>
    <row r="169" spans="1:8" x14ac:dyDescent="0.25">
      <c r="A169" s="56">
        <f>IF(B169="","",ROWS($A$5:A169))</f>
        <v>165</v>
      </c>
      <c r="B169" s="56">
        <f>IF(SD!A166="","",SD!A166)</f>
        <v>10</v>
      </c>
      <c r="C169" s="56" t="str">
        <f>IF(SD!C166="","",SD!C166)</f>
        <v/>
      </c>
      <c r="D169" s="56" t="str">
        <f>IF(SD!E166="","",SD!E166)</f>
        <v>RAJKAMAL</v>
      </c>
      <c r="E169" s="56" t="str">
        <f>IF(SD!G166="","",SD!G166)</f>
        <v>SHIV KUMAR</v>
      </c>
      <c r="F169" s="56" t="str">
        <f>IF(SD!I166="","",SD!I166)</f>
        <v>M</v>
      </c>
      <c r="G169" s="56" t="str">
        <f>IF(SD!O166="","",SD!O166)</f>
        <v>OBC</v>
      </c>
      <c r="H169" s="56" t="str">
        <f>IF(SD!Y166="","",SD!Y166)</f>
        <v>N</v>
      </c>
    </row>
    <row r="170" spans="1:8" x14ac:dyDescent="0.25">
      <c r="A170" s="56">
        <f>IF(B170="","",ROWS($A$5:A170))</f>
        <v>166</v>
      </c>
      <c r="B170" s="56">
        <f>IF(SD!A167="","",SD!A167)</f>
        <v>10</v>
      </c>
      <c r="C170" s="56" t="str">
        <f>IF(SD!C167="","",SD!C167)</f>
        <v/>
      </c>
      <c r="D170" s="56" t="str">
        <f>IF(SD!E167="","",SD!E167)</f>
        <v>RAMAN</v>
      </c>
      <c r="E170" s="56" t="str">
        <f>IF(SD!G167="","",SD!G167)</f>
        <v>JASWINDER SINGH</v>
      </c>
      <c r="F170" s="56" t="str">
        <f>IF(SD!I167="","",SD!I167)</f>
        <v>M</v>
      </c>
      <c r="G170" s="56" t="str">
        <f>IF(SD!O167="","",SD!O167)</f>
        <v>OBC</v>
      </c>
      <c r="H170" s="56" t="str">
        <f>IF(SD!Y167="","",SD!Y167)</f>
        <v>N</v>
      </c>
    </row>
    <row r="171" spans="1:8" x14ac:dyDescent="0.25">
      <c r="A171" s="56">
        <f>IF(B171="","",ROWS($A$5:A171))</f>
        <v>167</v>
      </c>
      <c r="B171" s="56">
        <f>IF(SD!A168="","",SD!A168)</f>
        <v>10</v>
      </c>
      <c r="C171" s="56" t="str">
        <f>IF(SD!C168="","",SD!C168)</f>
        <v/>
      </c>
      <c r="D171" s="56" t="str">
        <f>IF(SD!E168="","",SD!E168)</f>
        <v>RAMANDEEP KAUR</v>
      </c>
      <c r="E171" s="56" t="str">
        <f>IF(SD!G168="","",SD!G168)</f>
        <v>BAGGA SINGH</v>
      </c>
      <c r="F171" s="56" t="str">
        <f>IF(SD!I168="","",SD!I168)</f>
        <v>F</v>
      </c>
      <c r="G171" s="56" t="str">
        <f>IF(SD!O168="","",SD!O168)</f>
        <v>OBC</v>
      </c>
      <c r="H171" s="56" t="str">
        <f>IF(SD!Y168="","",SD!Y168)</f>
        <v>N</v>
      </c>
    </row>
    <row r="172" spans="1:8" x14ac:dyDescent="0.25">
      <c r="A172" s="56">
        <f>IF(B172="","",ROWS($A$5:A172))</f>
        <v>168</v>
      </c>
      <c r="B172" s="56">
        <f>IF(SD!A169="","",SD!A169)</f>
        <v>10</v>
      </c>
      <c r="C172" s="56" t="str">
        <f>IF(SD!C169="","",SD!C169)</f>
        <v/>
      </c>
      <c r="D172" s="56" t="str">
        <f>IF(SD!E169="","",SD!E169)</f>
        <v>RAMANDEEP SINGH</v>
      </c>
      <c r="E172" s="56" t="str">
        <f>IF(SD!G169="","",SD!G169)</f>
        <v>GURDEV SINGH</v>
      </c>
      <c r="F172" s="56" t="str">
        <f>IF(SD!I169="","",SD!I169)</f>
        <v>M</v>
      </c>
      <c r="G172" s="56" t="str">
        <f>IF(SD!O169="","",SD!O169)</f>
        <v>OBC</v>
      </c>
      <c r="H172" s="56" t="str">
        <f>IF(SD!Y169="","",SD!Y169)</f>
        <v>N</v>
      </c>
    </row>
    <row r="173" spans="1:8" x14ac:dyDescent="0.25">
      <c r="A173" s="56">
        <f>IF(B173="","",ROWS($A$5:A173))</f>
        <v>169</v>
      </c>
      <c r="B173" s="56">
        <f>IF(SD!A170="","",SD!A170)</f>
        <v>10</v>
      </c>
      <c r="C173" s="56" t="str">
        <f>IF(SD!C170="","",SD!C170)</f>
        <v/>
      </c>
      <c r="D173" s="56" t="str">
        <f>IF(SD!E170="","",SD!E170)</f>
        <v>RAMESH KUMAR</v>
      </c>
      <c r="E173" s="56" t="str">
        <f>IF(SD!G170="","",SD!G170)</f>
        <v>CHANAN RAM</v>
      </c>
      <c r="F173" s="56" t="str">
        <f>IF(SD!I170="","",SD!I170)</f>
        <v>M</v>
      </c>
      <c r="G173" s="56" t="str">
        <f>IF(SD!O170="","",SD!O170)</f>
        <v>SC</v>
      </c>
      <c r="H173" s="56" t="str">
        <f>IF(SD!Y170="","",SD!Y170)</f>
        <v>N</v>
      </c>
    </row>
    <row r="174" spans="1:8" x14ac:dyDescent="0.25">
      <c r="A174" s="56">
        <f>IF(B174="","",ROWS($A$5:A174))</f>
        <v>170</v>
      </c>
      <c r="B174" s="56">
        <f>IF(SD!A171="","",SD!A171)</f>
        <v>10</v>
      </c>
      <c r="C174" s="56" t="str">
        <f>IF(SD!C171="","",SD!C171)</f>
        <v/>
      </c>
      <c r="D174" s="56" t="str">
        <f>IF(SD!E171="","",SD!E171)</f>
        <v>RANJEET SINGH</v>
      </c>
      <c r="E174" s="56" t="str">
        <f>IF(SD!G171="","",SD!G171)</f>
        <v>TOTA SINGH</v>
      </c>
      <c r="F174" s="56" t="str">
        <f>IF(SD!I171="","",SD!I171)</f>
        <v>M</v>
      </c>
      <c r="G174" s="56" t="str">
        <f>IF(SD!O171="","",SD!O171)</f>
        <v>OBC</v>
      </c>
      <c r="H174" s="56" t="str">
        <f>IF(SD!Y171="","",SD!Y171)</f>
        <v>N</v>
      </c>
    </row>
    <row r="175" spans="1:8" x14ac:dyDescent="0.25">
      <c r="A175" s="56">
        <f>IF(B175="","",ROWS($A$5:A175))</f>
        <v>171</v>
      </c>
      <c r="B175" s="56">
        <f>IF(SD!A172="","",SD!A172)</f>
        <v>10</v>
      </c>
      <c r="C175" s="56" t="str">
        <f>IF(SD!C172="","",SD!C172)</f>
        <v/>
      </c>
      <c r="D175" s="56" t="str">
        <f>IF(SD!E172="","",SD!E172)</f>
        <v>ROHIT</v>
      </c>
      <c r="E175" s="56" t="str">
        <f>IF(SD!G172="","",SD!G172)</f>
        <v>HANSRAJ</v>
      </c>
      <c r="F175" s="56" t="str">
        <f>IF(SD!I172="","",SD!I172)</f>
        <v>M</v>
      </c>
      <c r="G175" s="56" t="str">
        <f>IF(SD!O172="","",SD!O172)</f>
        <v>SC</v>
      </c>
      <c r="H175" s="56" t="str">
        <f>IF(SD!Y172="","",SD!Y172)</f>
        <v>N</v>
      </c>
    </row>
    <row r="176" spans="1:8" x14ac:dyDescent="0.25">
      <c r="A176" s="56">
        <f>IF(B176="","",ROWS($A$5:A176))</f>
        <v>172</v>
      </c>
      <c r="B176" s="56">
        <f>IF(SD!A173="","",SD!A173)</f>
        <v>10</v>
      </c>
      <c r="C176" s="56" t="str">
        <f>IF(SD!C173="","",SD!C173)</f>
        <v/>
      </c>
      <c r="D176" s="56" t="str">
        <f>IF(SD!E173="","",SD!E173)</f>
        <v>SAMTA</v>
      </c>
      <c r="E176" s="56" t="str">
        <f>IF(SD!G173="","",SD!G173)</f>
        <v>BAGGA RAM</v>
      </c>
      <c r="F176" s="56" t="str">
        <f>IF(SD!I173="","",SD!I173)</f>
        <v>F</v>
      </c>
      <c r="G176" s="56" t="str">
        <f>IF(SD!O173="","",SD!O173)</f>
        <v>OBC</v>
      </c>
      <c r="H176" s="56" t="str">
        <f>IF(SD!Y173="","",SD!Y173)</f>
        <v>N</v>
      </c>
    </row>
    <row r="177" spans="1:8" x14ac:dyDescent="0.25">
      <c r="A177" s="56">
        <f>IF(B177="","",ROWS($A$5:A177))</f>
        <v>173</v>
      </c>
      <c r="B177" s="56">
        <f>IF(SD!A174="","",SD!A174)</f>
        <v>10</v>
      </c>
      <c r="C177" s="56" t="str">
        <f>IF(SD!C174="","",SD!C174)</f>
        <v/>
      </c>
      <c r="D177" s="56" t="str">
        <f>IF(SD!E174="","",SD!E174)</f>
        <v>SANDEEP SINGH</v>
      </c>
      <c r="E177" s="56" t="str">
        <f>IF(SD!G174="","",SD!G174)</f>
        <v>JAGGA SINGH</v>
      </c>
      <c r="F177" s="56" t="str">
        <f>IF(SD!I174="","",SD!I174)</f>
        <v>M</v>
      </c>
      <c r="G177" s="56" t="str">
        <f>IF(SD!O174="","",SD!O174)</f>
        <v>OBC</v>
      </c>
      <c r="H177" s="56" t="str">
        <f>IF(SD!Y174="","",SD!Y174)</f>
        <v>N</v>
      </c>
    </row>
    <row r="178" spans="1:8" x14ac:dyDescent="0.25">
      <c r="A178" s="56">
        <f>IF(B178="","",ROWS($A$5:A178))</f>
        <v>174</v>
      </c>
      <c r="B178" s="56">
        <f>IF(SD!A175="","",SD!A175)</f>
        <v>10</v>
      </c>
      <c r="C178" s="56" t="str">
        <f>IF(SD!C175="","",SD!C175)</f>
        <v/>
      </c>
      <c r="D178" s="56" t="str">
        <f>IF(SD!E175="","",SD!E175)</f>
        <v>SANGAM</v>
      </c>
      <c r="E178" s="56" t="str">
        <f>IF(SD!G175="","",SD!G175)</f>
        <v>DIWAN CHAND</v>
      </c>
      <c r="F178" s="56" t="str">
        <f>IF(SD!I175="","",SD!I175)</f>
        <v>M</v>
      </c>
      <c r="G178" s="56" t="str">
        <f>IF(SD!O175="","",SD!O175)</f>
        <v>OBC</v>
      </c>
      <c r="H178" s="56" t="str">
        <f>IF(SD!Y175="","",SD!Y175)</f>
        <v>N</v>
      </c>
    </row>
    <row r="179" spans="1:8" x14ac:dyDescent="0.25">
      <c r="A179" s="56">
        <f>IF(B179="","",ROWS($A$5:A179))</f>
        <v>175</v>
      </c>
      <c r="B179" s="56">
        <f>IF(SD!A176="","",SD!A176)</f>
        <v>10</v>
      </c>
      <c r="C179" s="56" t="str">
        <f>IF(SD!C176="","",SD!C176)</f>
        <v/>
      </c>
      <c r="D179" s="56" t="str">
        <f>IF(SD!E176="","",SD!E176)</f>
        <v>SANGEETA</v>
      </c>
      <c r="E179" s="56" t="str">
        <f>IF(SD!G176="","",SD!G176)</f>
        <v>ISHAR RAM</v>
      </c>
      <c r="F179" s="56" t="str">
        <f>IF(SD!I176="","",SD!I176)</f>
        <v>F</v>
      </c>
      <c r="G179" s="56" t="str">
        <f>IF(SD!O176="","",SD!O176)</f>
        <v>ST</v>
      </c>
      <c r="H179" s="56" t="str">
        <f>IF(SD!Y176="","",SD!Y176)</f>
        <v>N</v>
      </c>
    </row>
    <row r="180" spans="1:8" x14ac:dyDescent="0.25">
      <c r="A180" s="56">
        <f>IF(B180="","",ROWS($A$5:A180))</f>
        <v>176</v>
      </c>
      <c r="B180" s="56">
        <f>IF(SD!A177="","",SD!A177)</f>
        <v>10</v>
      </c>
      <c r="C180" s="56" t="str">
        <f>IF(SD!C177="","",SD!C177)</f>
        <v/>
      </c>
      <c r="D180" s="56" t="str">
        <f>IF(SD!E177="","",SD!E177)</f>
        <v>SANTOSH KUMARI</v>
      </c>
      <c r="E180" s="56" t="str">
        <f>IF(SD!G177="","",SD!G177)</f>
        <v>CHETAN RAM</v>
      </c>
      <c r="F180" s="56" t="str">
        <f>IF(SD!I177="","",SD!I177)</f>
        <v>F</v>
      </c>
      <c r="G180" s="56" t="str">
        <f>IF(SD!O177="","",SD!O177)</f>
        <v>SC</v>
      </c>
      <c r="H180" s="56" t="str">
        <f>IF(SD!Y177="","",SD!Y177)</f>
        <v>N</v>
      </c>
    </row>
    <row r="181" spans="1:8" x14ac:dyDescent="0.25">
      <c r="A181" s="56">
        <f>IF(B181="","",ROWS($A$5:A181))</f>
        <v>177</v>
      </c>
      <c r="B181" s="56">
        <f>IF(SD!A178="","",SD!A178)</f>
        <v>10</v>
      </c>
      <c r="C181" s="56" t="str">
        <f>IF(SD!C178="","",SD!C178)</f>
        <v/>
      </c>
      <c r="D181" s="56" t="str">
        <f>IF(SD!E178="","",SD!E178)</f>
        <v>SAROJ</v>
      </c>
      <c r="E181" s="56" t="str">
        <f>IF(SD!G178="","",SD!G178)</f>
        <v>HANSRAJ</v>
      </c>
      <c r="F181" s="56" t="str">
        <f>IF(SD!I178="","",SD!I178)</f>
        <v>F</v>
      </c>
      <c r="G181" s="56" t="str">
        <f>IF(SD!O178="","",SD!O178)</f>
        <v>SC</v>
      </c>
      <c r="H181" s="56" t="str">
        <f>IF(SD!Y178="","",SD!Y178)</f>
        <v>N</v>
      </c>
    </row>
    <row r="182" spans="1:8" x14ac:dyDescent="0.25">
      <c r="A182" s="56">
        <f>IF(B182="","",ROWS($A$5:A182))</f>
        <v>178</v>
      </c>
      <c r="B182" s="56">
        <f>IF(SD!A179="","",SD!A179)</f>
        <v>10</v>
      </c>
      <c r="C182" s="56" t="str">
        <f>IF(SD!C179="","",SD!C179)</f>
        <v/>
      </c>
      <c r="D182" s="56" t="str">
        <f>IF(SD!E179="","",SD!E179)</f>
        <v>SUDHIR KUMAR</v>
      </c>
      <c r="E182" s="56" t="str">
        <f>IF(SD!G179="","",SD!G179)</f>
        <v>RAVINDER KUMAR</v>
      </c>
      <c r="F182" s="56" t="str">
        <f>IF(SD!I179="","",SD!I179)</f>
        <v>M</v>
      </c>
      <c r="G182" s="56" t="str">
        <f>IF(SD!O179="","",SD!O179)</f>
        <v>OBC</v>
      </c>
      <c r="H182" s="56" t="str">
        <f>IF(SD!Y179="","",SD!Y179)</f>
        <v>Y</v>
      </c>
    </row>
    <row r="183" spans="1:8" x14ac:dyDescent="0.25">
      <c r="A183" s="56">
        <f>IF(B183="","",ROWS($A$5:A183))</f>
        <v>179</v>
      </c>
      <c r="B183" s="56">
        <f>IF(SD!A180="","",SD!A180)</f>
        <v>10</v>
      </c>
      <c r="C183" s="56" t="str">
        <f>IF(SD!C180="","",SD!C180)</f>
        <v/>
      </c>
      <c r="D183" s="56" t="str">
        <f>IF(SD!E180="","",SD!E180)</f>
        <v>SUMAN KAUR</v>
      </c>
      <c r="E183" s="56" t="str">
        <f>IF(SD!G180="","",SD!G180)</f>
        <v>JAGSIR SINGH</v>
      </c>
      <c r="F183" s="56" t="str">
        <f>IF(SD!I180="","",SD!I180)</f>
        <v>F</v>
      </c>
      <c r="G183" s="56" t="str">
        <f>IF(SD!O180="","",SD!O180)</f>
        <v>SC</v>
      </c>
      <c r="H183" s="56" t="str">
        <f>IF(SD!Y180="","",SD!Y180)</f>
        <v>N</v>
      </c>
    </row>
    <row r="184" spans="1:8" x14ac:dyDescent="0.25">
      <c r="A184" s="56">
        <f>IF(B184="","",ROWS($A$5:A184))</f>
        <v>180</v>
      </c>
      <c r="B184" s="56">
        <f>IF(SD!A181="","",SD!A181)</f>
        <v>10</v>
      </c>
      <c r="C184" s="56" t="str">
        <f>IF(SD!C181="","",SD!C181)</f>
        <v/>
      </c>
      <c r="D184" s="56" t="str">
        <f>IF(SD!E181="","",SD!E181)</f>
        <v>SUSHILA</v>
      </c>
      <c r="E184" s="56" t="str">
        <f>IF(SD!G181="","",SD!G181)</f>
        <v>HANSRAJ</v>
      </c>
      <c r="F184" s="56" t="str">
        <f>IF(SD!I181="","",SD!I181)</f>
        <v>F</v>
      </c>
      <c r="G184" s="56" t="str">
        <f>IF(SD!O181="","",SD!O181)</f>
        <v>SC</v>
      </c>
      <c r="H184" s="56" t="str">
        <f>IF(SD!Y181="","",SD!Y181)</f>
        <v>N</v>
      </c>
    </row>
    <row r="185" spans="1:8" x14ac:dyDescent="0.25">
      <c r="A185" s="56">
        <f>IF(B185="","",ROWS($A$5:A185))</f>
        <v>181</v>
      </c>
      <c r="B185" s="56">
        <f>IF(SD!A182="","",SD!A182)</f>
        <v>10</v>
      </c>
      <c r="C185" s="56" t="str">
        <f>IF(SD!C182="","",SD!C182)</f>
        <v/>
      </c>
      <c r="D185" s="56" t="str">
        <f>IF(SD!E182="","",SD!E182)</f>
        <v>Tammana</v>
      </c>
      <c r="E185" s="56" t="str">
        <f>IF(SD!G182="","",SD!G182)</f>
        <v>Gorishankar</v>
      </c>
      <c r="F185" s="56" t="str">
        <f>IF(SD!I182="","",SD!I182)</f>
        <v>F</v>
      </c>
      <c r="G185" s="56" t="str">
        <f>IF(SD!O182="","",SD!O182)</f>
        <v>OBC</v>
      </c>
      <c r="H185" s="56" t="str">
        <f>IF(SD!Y182="","",SD!Y182)</f>
        <v>N</v>
      </c>
    </row>
    <row r="186" spans="1:8" x14ac:dyDescent="0.25">
      <c r="A186" s="56">
        <f>IF(B186="","",ROWS($A$5:A186))</f>
        <v>182</v>
      </c>
      <c r="B186" s="56">
        <f>IF(SD!A183="","",SD!A183)</f>
        <v>10</v>
      </c>
      <c r="C186" s="56" t="str">
        <f>IF(SD!C183="","",SD!C183)</f>
        <v/>
      </c>
      <c r="D186" s="56" t="str">
        <f>IF(SD!E183="","",SD!E183)</f>
        <v>Ujwal</v>
      </c>
      <c r="E186" s="56" t="str">
        <f>IF(SD!G183="","",SD!G183)</f>
        <v>Lalchand</v>
      </c>
      <c r="F186" s="56" t="str">
        <f>IF(SD!I183="","",SD!I183)</f>
        <v>F</v>
      </c>
      <c r="G186" s="56" t="str">
        <f>IF(SD!O183="","",SD!O183)</f>
        <v>OBC</v>
      </c>
      <c r="H186" s="56" t="str">
        <f>IF(SD!Y183="","",SD!Y183)</f>
        <v>N</v>
      </c>
    </row>
    <row r="187" spans="1:8" x14ac:dyDescent="0.25">
      <c r="A187" s="56">
        <f>IF(B187="","",ROWS($A$5:A187))</f>
        <v>183</v>
      </c>
      <c r="B187" s="56">
        <f>IF(SD!A184="","",SD!A184)</f>
        <v>10</v>
      </c>
      <c r="C187" s="56" t="str">
        <f>IF(SD!C184="","",SD!C184)</f>
        <v/>
      </c>
      <c r="D187" s="56" t="str">
        <f>IF(SD!E184="","",SD!E184)</f>
        <v>VIKRAM</v>
      </c>
      <c r="E187" s="56" t="str">
        <f>IF(SD!G184="","",SD!G184)</f>
        <v>BHAGWANA RAM</v>
      </c>
      <c r="F187" s="56" t="str">
        <f>IF(SD!I184="","",SD!I184)</f>
        <v>M</v>
      </c>
      <c r="G187" s="56" t="str">
        <f>IF(SD!O184="","",SD!O184)</f>
        <v>ST</v>
      </c>
      <c r="H187" s="56" t="str">
        <f>IF(SD!Y184="","",SD!Y184)</f>
        <v>N</v>
      </c>
    </row>
    <row r="188" spans="1:8" x14ac:dyDescent="0.25">
      <c r="A188" s="56">
        <f>IF(B188="","",ROWS($A$5:A188))</f>
        <v>184</v>
      </c>
      <c r="B188" s="56">
        <f>IF(SD!A185="","",SD!A185)</f>
        <v>11</v>
      </c>
      <c r="C188" s="56" t="str">
        <f>IF(SD!C185="","",SD!C185)</f>
        <v/>
      </c>
      <c r="D188" s="56" t="str">
        <f>IF(SD!E185="","",SD!E185)</f>
        <v>ALKA</v>
      </c>
      <c r="E188" s="56" t="str">
        <f>IF(SD!G185="","",SD!G185)</f>
        <v>VISHNU RAM</v>
      </c>
      <c r="F188" s="56" t="str">
        <f>IF(SD!I185="","",SD!I185)</f>
        <v>F</v>
      </c>
      <c r="G188" s="56" t="str">
        <f>IF(SD!O185="","",SD!O185)</f>
        <v>OBC</v>
      </c>
      <c r="H188" s="56" t="str">
        <f>IF(SD!Y185="","",SD!Y185)</f>
        <v>N</v>
      </c>
    </row>
    <row r="189" spans="1:8" x14ac:dyDescent="0.25">
      <c r="A189" s="56">
        <f>IF(B189="","",ROWS($A$5:A189))</f>
        <v>185</v>
      </c>
      <c r="B189" s="56">
        <f>IF(SD!A186="","",SD!A186)</f>
        <v>11</v>
      </c>
      <c r="C189" s="56" t="str">
        <f>IF(SD!C186="","",SD!C186)</f>
        <v/>
      </c>
      <c r="D189" s="56" t="str">
        <f>IF(SD!E186="","",SD!E186)</f>
        <v>ANGREJ SINGH</v>
      </c>
      <c r="E189" s="56" t="str">
        <f>IF(SD!G186="","",SD!G186)</f>
        <v>BASANT SINGH</v>
      </c>
      <c r="F189" s="56" t="str">
        <f>IF(SD!I186="","",SD!I186)</f>
        <v>M</v>
      </c>
      <c r="G189" s="56" t="str">
        <f>IF(SD!O186="","",SD!O186)</f>
        <v>SC</v>
      </c>
      <c r="H189" s="56" t="str">
        <f>IF(SD!Y186="","",SD!Y186)</f>
        <v>N</v>
      </c>
    </row>
    <row r="190" spans="1:8" x14ac:dyDescent="0.25">
      <c r="A190" s="56">
        <f>IF(B190="","",ROWS($A$5:A190))</f>
        <v>186</v>
      </c>
      <c r="B190" s="56">
        <f>IF(SD!A187="","",SD!A187)</f>
        <v>11</v>
      </c>
      <c r="C190" s="56" t="str">
        <f>IF(SD!C187="","",SD!C187)</f>
        <v/>
      </c>
      <c r="D190" s="56" t="str">
        <f>IF(SD!E187="","",SD!E187)</f>
        <v>ANIL KUMAR</v>
      </c>
      <c r="E190" s="56" t="str">
        <f>IF(SD!G187="","",SD!G187)</f>
        <v>KALU RAM</v>
      </c>
      <c r="F190" s="56" t="str">
        <f>IF(SD!I187="","",SD!I187)</f>
        <v>M</v>
      </c>
      <c r="G190" s="56" t="str">
        <f>IF(SD!O187="","",SD!O187)</f>
        <v>SC</v>
      </c>
      <c r="H190" s="56" t="str">
        <f>IF(SD!Y187="","",SD!Y187)</f>
        <v>N</v>
      </c>
    </row>
    <row r="191" spans="1:8" x14ac:dyDescent="0.25">
      <c r="A191" s="56">
        <f>IF(B191="","",ROWS($A$5:A191))</f>
        <v>187</v>
      </c>
      <c r="B191" s="56">
        <f>IF(SD!A188="","",SD!A188)</f>
        <v>11</v>
      </c>
      <c r="C191" s="56" t="str">
        <f>IF(SD!C188="","",SD!C188)</f>
        <v/>
      </c>
      <c r="D191" s="56" t="str">
        <f>IF(SD!E188="","",SD!E188)</f>
        <v>ANJANA</v>
      </c>
      <c r="E191" s="56" t="str">
        <f>IF(SD!G188="","",SD!G188)</f>
        <v>KASHMIR SINGH</v>
      </c>
      <c r="F191" s="56" t="str">
        <f>IF(SD!I188="","",SD!I188)</f>
        <v>F</v>
      </c>
      <c r="G191" s="56" t="str">
        <f>IF(SD!O188="","",SD!O188)</f>
        <v>OBC</v>
      </c>
      <c r="H191" s="56" t="str">
        <f>IF(SD!Y188="","",SD!Y188)</f>
        <v>N</v>
      </c>
    </row>
    <row r="192" spans="1:8" x14ac:dyDescent="0.25">
      <c r="A192" s="56">
        <f>IF(B192="","",ROWS($A$5:A192))</f>
        <v>188</v>
      </c>
      <c r="B192" s="56">
        <f>IF(SD!A189="","",SD!A189)</f>
        <v>11</v>
      </c>
      <c r="C192" s="56" t="str">
        <f>IF(SD!C189="","",SD!C189)</f>
        <v/>
      </c>
      <c r="D192" s="56" t="str">
        <f>IF(SD!E189="","",SD!E189)</f>
        <v>ARSHDEEP KAUR</v>
      </c>
      <c r="E192" s="56" t="str">
        <f>IF(SD!G189="","",SD!G189)</f>
        <v>GURPREET SINGH</v>
      </c>
      <c r="F192" s="56" t="str">
        <f>IF(SD!I189="","",SD!I189)</f>
        <v>F</v>
      </c>
      <c r="G192" s="56" t="str">
        <f>IF(SD!O189="","",SD!O189)</f>
        <v>OBC</v>
      </c>
      <c r="H192" s="56" t="str">
        <f>IF(SD!Y189="","",SD!Y189)</f>
        <v>N</v>
      </c>
    </row>
    <row r="193" spans="1:8" x14ac:dyDescent="0.25">
      <c r="A193" s="56">
        <f>IF(B193="","",ROWS($A$5:A193))</f>
        <v>189</v>
      </c>
      <c r="B193" s="56">
        <f>IF(SD!A190="","",SD!A190)</f>
        <v>11</v>
      </c>
      <c r="C193" s="56" t="str">
        <f>IF(SD!C190="","",SD!C190)</f>
        <v/>
      </c>
      <c r="D193" s="56" t="str">
        <f>IF(SD!E190="","",SD!E190)</f>
        <v>BAJRANG</v>
      </c>
      <c r="E193" s="56" t="str">
        <f>IF(SD!G190="","",SD!G190)</f>
        <v>SATPAL</v>
      </c>
      <c r="F193" s="56" t="str">
        <f>IF(SD!I190="","",SD!I190)</f>
        <v>M</v>
      </c>
      <c r="G193" s="56" t="str">
        <f>IF(SD!O190="","",SD!O190)</f>
        <v>SC</v>
      </c>
      <c r="H193" s="56" t="str">
        <f>IF(SD!Y190="","",SD!Y190)</f>
        <v>N</v>
      </c>
    </row>
    <row r="194" spans="1:8" x14ac:dyDescent="0.25">
      <c r="A194" s="56">
        <f>IF(B194="","",ROWS($A$5:A194))</f>
        <v>190</v>
      </c>
      <c r="B194" s="56">
        <f>IF(SD!A191="","",SD!A191)</f>
        <v>11</v>
      </c>
      <c r="C194" s="56" t="str">
        <f>IF(SD!C191="","",SD!C191)</f>
        <v/>
      </c>
      <c r="D194" s="56" t="str">
        <f>IF(SD!E191="","",SD!E191)</f>
        <v>GURCHARAN SINGH</v>
      </c>
      <c r="E194" s="56" t="str">
        <f>IF(SD!G191="","",SD!G191)</f>
        <v>GURDEV SINGH</v>
      </c>
      <c r="F194" s="56" t="str">
        <f>IF(SD!I191="","",SD!I191)</f>
        <v>M</v>
      </c>
      <c r="G194" s="56" t="str">
        <f>IF(SD!O191="","",SD!O191)</f>
        <v>OBC</v>
      </c>
      <c r="H194" s="56" t="str">
        <f>IF(SD!Y191="","",SD!Y191)</f>
        <v>N</v>
      </c>
    </row>
    <row r="195" spans="1:8" x14ac:dyDescent="0.25">
      <c r="A195" s="56">
        <f>IF(B195="","",ROWS($A$5:A195))</f>
        <v>191</v>
      </c>
      <c r="B195" s="56">
        <f>IF(SD!A192="","",SD!A192)</f>
        <v>11</v>
      </c>
      <c r="C195" s="56" t="str">
        <f>IF(SD!C192="","",SD!C192)</f>
        <v/>
      </c>
      <c r="D195" s="56" t="str">
        <f>IF(SD!E192="","",SD!E192)</f>
        <v>GURDEEP SINGH</v>
      </c>
      <c r="E195" s="56" t="str">
        <f>IF(SD!G192="","",SD!G192)</f>
        <v>HARBANSH SINGH</v>
      </c>
      <c r="F195" s="56" t="str">
        <f>IF(SD!I192="","",SD!I192)</f>
        <v>M</v>
      </c>
      <c r="G195" s="56" t="str">
        <f>IF(SD!O192="","",SD!O192)</f>
        <v>OBC</v>
      </c>
      <c r="H195" s="56" t="str">
        <f>IF(SD!Y192="","",SD!Y192)</f>
        <v>N</v>
      </c>
    </row>
    <row r="196" spans="1:8" x14ac:dyDescent="0.25">
      <c r="A196" s="56">
        <f>IF(B196="","",ROWS($A$5:A196))</f>
        <v>192</v>
      </c>
      <c r="B196" s="56">
        <f>IF(SD!A193="","",SD!A193)</f>
        <v>11</v>
      </c>
      <c r="C196" s="56" t="str">
        <f>IF(SD!C193="","",SD!C193)</f>
        <v/>
      </c>
      <c r="D196" s="56" t="str">
        <f>IF(SD!E193="","",SD!E193)</f>
        <v>HARPREET SINGH</v>
      </c>
      <c r="E196" s="56" t="str">
        <f>IF(SD!G193="","",SD!G193)</f>
        <v>FATEH SINGH</v>
      </c>
      <c r="F196" s="56" t="str">
        <f>IF(SD!I193="","",SD!I193)</f>
        <v>M</v>
      </c>
      <c r="G196" s="56" t="str">
        <f>IF(SD!O193="","",SD!O193)</f>
        <v>SC</v>
      </c>
      <c r="H196" s="56" t="str">
        <f>IF(SD!Y193="","",SD!Y193)</f>
        <v>N</v>
      </c>
    </row>
    <row r="197" spans="1:8" x14ac:dyDescent="0.25">
      <c r="A197" s="56">
        <f>IF(B197="","",ROWS($A$5:A197))</f>
        <v>193</v>
      </c>
      <c r="B197" s="56">
        <f>IF(SD!A194="","",SD!A194)</f>
        <v>11</v>
      </c>
      <c r="C197" s="56" t="str">
        <f>IF(SD!C194="","",SD!C194)</f>
        <v/>
      </c>
      <c r="D197" s="56" t="str">
        <f>IF(SD!E194="","",SD!E194)</f>
        <v>JASANPREET KAUR</v>
      </c>
      <c r="E197" s="56" t="str">
        <f>IF(SD!G194="","",SD!G194)</f>
        <v>IQBAL SINGH</v>
      </c>
      <c r="F197" s="56" t="str">
        <f>IF(SD!I194="","",SD!I194)</f>
        <v>F</v>
      </c>
      <c r="G197" s="56" t="str">
        <f>IF(SD!O194="","",SD!O194)</f>
        <v>OBC</v>
      </c>
      <c r="H197" s="56" t="str">
        <f>IF(SD!Y194="","",SD!Y194)</f>
        <v>Y</v>
      </c>
    </row>
    <row r="198" spans="1:8" x14ac:dyDescent="0.25">
      <c r="A198" s="56">
        <f>IF(B198="","",ROWS($A$5:A198))</f>
        <v>194</v>
      </c>
      <c r="B198" s="56">
        <f>IF(SD!A195="","",SD!A195)</f>
        <v>11</v>
      </c>
      <c r="C198" s="56" t="str">
        <f>IF(SD!C195="","",SD!C195)</f>
        <v/>
      </c>
      <c r="D198" s="56" t="str">
        <f>IF(SD!E195="","",SD!E195)</f>
        <v>KIRNA</v>
      </c>
      <c r="E198" s="56" t="str">
        <f>IF(SD!G195="","",SD!G195)</f>
        <v>GIRDHARI LAL</v>
      </c>
      <c r="F198" s="56" t="str">
        <f>IF(SD!I195="","",SD!I195)</f>
        <v>F</v>
      </c>
      <c r="G198" s="56" t="str">
        <f>IF(SD!O195="","",SD!O195)</f>
        <v>SC</v>
      </c>
      <c r="H198" s="56" t="str">
        <f>IF(SD!Y195="","",SD!Y195)</f>
        <v>N</v>
      </c>
    </row>
    <row r="199" spans="1:8" x14ac:dyDescent="0.25">
      <c r="A199" s="56">
        <f>IF(B199="","",ROWS($A$5:A199))</f>
        <v>195</v>
      </c>
      <c r="B199" s="56">
        <f>IF(SD!A196="","",SD!A196)</f>
        <v>11</v>
      </c>
      <c r="C199" s="56" t="str">
        <f>IF(SD!C196="","",SD!C196)</f>
        <v/>
      </c>
      <c r="D199" s="56" t="str">
        <f>IF(SD!E196="","",SD!E196)</f>
        <v>MAMTA</v>
      </c>
      <c r="E199" s="56" t="str">
        <f>IF(SD!G196="","",SD!G196)</f>
        <v>KALU RAM</v>
      </c>
      <c r="F199" s="56" t="str">
        <f>IF(SD!I196="","",SD!I196)</f>
        <v>F</v>
      </c>
      <c r="G199" s="56" t="str">
        <f>IF(SD!O196="","",SD!O196)</f>
        <v>SC</v>
      </c>
      <c r="H199" s="56" t="str">
        <f>IF(SD!Y196="","",SD!Y196)</f>
        <v>N</v>
      </c>
    </row>
    <row r="200" spans="1:8" x14ac:dyDescent="0.25">
      <c r="A200" s="56">
        <f>IF(B200="","",ROWS($A$5:A200))</f>
        <v>196</v>
      </c>
      <c r="B200" s="56">
        <f>IF(SD!A197="","",SD!A197)</f>
        <v>11</v>
      </c>
      <c r="C200" s="56" t="str">
        <f>IF(SD!C197="","",SD!C197)</f>
        <v/>
      </c>
      <c r="D200" s="56" t="str">
        <f>IF(SD!E197="","",SD!E197)</f>
        <v>MANGI LAL</v>
      </c>
      <c r="E200" s="56" t="str">
        <f>IF(SD!G197="","",SD!G197)</f>
        <v>PRABHU RAM</v>
      </c>
      <c r="F200" s="56" t="str">
        <f>IF(SD!I197="","",SD!I197)</f>
        <v>M</v>
      </c>
      <c r="G200" s="56" t="str">
        <f>IF(SD!O197="","",SD!O197)</f>
        <v>SC</v>
      </c>
      <c r="H200" s="56" t="str">
        <f>IF(SD!Y197="","",SD!Y197)</f>
        <v>N</v>
      </c>
    </row>
    <row r="201" spans="1:8" x14ac:dyDescent="0.25">
      <c r="A201" s="56">
        <f>IF(B201="","",ROWS($A$5:A201))</f>
        <v>197</v>
      </c>
      <c r="B201" s="56">
        <f>IF(SD!A198="","",SD!A198)</f>
        <v>11</v>
      </c>
      <c r="C201" s="56" t="str">
        <f>IF(SD!C198="","",SD!C198)</f>
        <v/>
      </c>
      <c r="D201" s="56" t="str">
        <f>IF(SD!E198="","",SD!E198)</f>
        <v>MANJEET KOUR</v>
      </c>
      <c r="E201" s="56" t="str">
        <f>IF(SD!G198="","",SD!G198)</f>
        <v>TOTA SINGH</v>
      </c>
      <c r="F201" s="56" t="str">
        <f>IF(SD!I198="","",SD!I198)</f>
        <v>F</v>
      </c>
      <c r="G201" s="56" t="str">
        <f>IF(SD!O198="","",SD!O198)</f>
        <v>OBC</v>
      </c>
      <c r="H201" s="56" t="str">
        <f>IF(SD!Y198="","",SD!Y198)</f>
        <v>N</v>
      </c>
    </row>
    <row r="202" spans="1:8" x14ac:dyDescent="0.25">
      <c r="A202" s="56">
        <f>IF(B202="","",ROWS($A$5:A202))</f>
        <v>198</v>
      </c>
      <c r="B202" s="56">
        <f>IF(SD!A199="","",SD!A199)</f>
        <v>11</v>
      </c>
      <c r="C202" s="56" t="str">
        <f>IF(SD!C199="","",SD!C199)</f>
        <v/>
      </c>
      <c r="D202" s="56" t="str">
        <f>IF(SD!E199="","",SD!E199)</f>
        <v>MEENA KUMARI</v>
      </c>
      <c r="E202" s="56" t="str">
        <f>IF(SD!G199="","",SD!G199)</f>
        <v>SAJAN RAM</v>
      </c>
      <c r="F202" s="56" t="str">
        <f>IF(SD!I199="","",SD!I199)</f>
        <v>F</v>
      </c>
      <c r="G202" s="56" t="str">
        <f>IF(SD!O199="","",SD!O199)</f>
        <v>SC</v>
      </c>
      <c r="H202" s="56" t="str">
        <f>IF(SD!Y199="","",SD!Y199)</f>
        <v>N</v>
      </c>
    </row>
    <row r="203" spans="1:8" x14ac:dyDescent="0.25">
      <c r="A203" s="56">
        <f>IF(B203="","",ROWS($A$5:A203))</f>
        <v>199</v>
      </c>
      <c r="B203" s="56">
        <f>IF(SD!A200="","",SD!A200)</f>
        <v>11</v>
      </c>
      <c r="C203" s="56" t="str">
        <f>IF(SD!C200="","",SD!C200)</f>
        <v/>
      </c>
      <c r="D203" s="56" t="str">
        <f>IF(SD!E200="","",SD!E200)</f>
        <v>MONIKA</v>
      </c>
      <c r="E203" s="56" t="str">
        <f>IF(SD!G200="","",SD!G200)</f>
        <v>HANSRAJ</v>
      </c>
      <c r="F203" s="56" t="str">
        <f>IF(SD!I200="","",SD!I200)</f>
        <v>F</v>
      </c>
      <c r="G203" s="56" t="str">
        <f>IF(SD!O200="","",SD!O200)</f>
        <v>SC</v>
      </c>
      <c r="H203" s="56" t="str">
        <f>IF(SD!Y200="","",SD!Y200)</f>
        <v>N</v>
      </c>
    </row>
    <row r="204" spans="1:8" x14ac:dyDescent="0.25">
      <c r="A204" s="56">
        <f>IF(B204="","",ROWS($A$5:A204))</f>
        <v>200</v>
      </c>
      <c r="B204" s="56">
        <f>IF(SD!A201="","",SD!A201)</f>
        <v>11</v>
      </c>
      <c r="C204" s="56" t="str">
        <f>IF(SD!C201="","",SD!C201)</f>
        <v/>
      </c>
      <c r="D204" s="56" t="str">
        <f>IF(SD!E201="","",SD!E201)</f>
        <v>MONIKA</v>
      </c>
      <c r="E204" s="56" t="str">
        <f>IF(SD!G201="","",SD!G201)</f>
        <v>SATPAL</v>
      </c>
      <c r="F204" s="56" t="str">
        <f>IF(SD!I201="","",SD!I201)</f>
        <v>F</v>
      </c>
      <c r="G204" s="56" t="str">
        <f>IF(SD!O201="","",SD!O201)</f>
        <v>OBC</v>
      </c>
      <c r="H204" s="56" t="str">
        <f>IF(SD!Y201="","",SD!Y201)</f>
        <v>Y</v>
      </c>
    </row>
    <row r="205" spans="1:8" x14ac:dyDescent="0.25">
      <c r="A205" s="56">
        <f>IF(B205="","",ROWS($A$5:A205))</f>
        <v>201</v>
      </c>
      <c r="B205" s="56">
        <f>IF(SD!A202="","",SD!A202)</f>
        <v>11</v>
      </c>
      <c r="C205" s="56" t="str">
        <f>IF(SD!C202="","",SD!C202)</f>
        <v/>
      </c>
      <c r="D205" s="56" t="str">
        <f>IF(SD!E202="","",SD!E202)</f>
        <v>POONAM</v>
      </c>
      <c r="E205" s="56" t="str">
        <f>IF(SD!G202="","",SD!G202)</f>
        <v>DEVI LAL</v>
      </c>
      <c r="F205" s="56" t="str">
        <f>IF(SD!I202="","",SD!I202)</f>
        <v>F</v>
      </c>
      <c r="G205" s="56" t="str">
        <f>IF(SD!O202="","",SD!O202)</f>
        <v>OBC</v>
      </c>
      <c r="H205" s="56" t="str">
        <f>IF(SD!Y202="","",SD!Y202)</f>
        <v>N</v>
      </c>
    </row>
    <row r="206" spans="1:8" x14ac:dyDescent="0.25">
      <c r="A206" s="56">
        <f>IF(B206="","",ROWS($A$5:A206))</f>
        <v>202</v>
      </c>
      <c r="B206" s="56">
        <f>IF(SD!A203="","",SD!A203)</f>
        <v>11</v>
      </c>
      <c r="C206" s="56" t="str">
        <f>IF(SD!C203="","",SD!C203)</f>
        <v/>
      </c>
      <c r="D206" s="56" t="str">
        <f>IF(SD!E203="","",SD!E203)</f>
        <v>RAVI KUMAR</v>
      </c>
      <c r="E206" s="56" t="str">
        <f>IF(SD!G203="","",SD!G203)</f>
        <v>KALU NATH</v>
      </c>
      <c r="F206" s="56" t="str">
        <f>IF(SD!I203="","",SD!I203)</f>
        <v>M</v>
      </c>
      <c r="G206" s="56" t="str">
        <f>IF(SD!O203="","",SD!O203)</f>
        <v>OBC</v>
      </c>
      <c r="H206" s="56" t="str">
        <f>IF(SD!Y203="","",SD!Y203)</f>
        <v>N</v>
      </c>
    </row>
    <row r="207" spans="1:8" x14ac:dyDescent="0.25">
      <c r="A207" s="56">
        <f>IF(B207="","",ROWS($A$5:A207))</f>
        <v>203</v>
      </c>
      <c r="B207" s="56">
        <f>IF(SD!A204="","",SD!A204)</f>
        <v>11</v>
      </c>
      <c r="C207" s="56" t="str">
        <f>IF(SD!C204="","",SD!C204)</f>
        <v/>
      </c>
      <c r="D207" s="56" t="str">
        <f>IF(SD!E204="","",SD!E204)</f>
        <v>RAVINDER</v>
      </c>
      <c r="E207" s="56" t="str">
        <f>IF(SD!G204="","",SD!G204)</f>
        <v>BAGGA SINGH</v>
      </c>
      <c r="F207" s="56" t="str">
        <f>IF(SD!I204="","",SD!I204)</f>
        <v>M</v>
      </c>
      <c r="G207" s="56" t="str">
        <f>IF(SD!O204="","",SD!O204)</f>
        <v>OBC</v>
      </c>
      <c r="H207" s="56" t="str">
        <f>IF(SD!Y204="","",SD!Y204)</f>
        <v>N</v>
      </c>
    </row>
    <row r="208" spans="1:8" x14ac:dyDescent="0.25">
      <c r="A208" s="56">
        <f>IF(B208="","",ROWS($A$5:A208))</f>
        <v>204</v>
      </c>
      <c r="B208" s="56">
        <f>IF(SD!A205="","",SD!A205)</f>
        <v>11</v>
      </c>
      <c r="C208" s="56" t="str">
        <f>IF(SD!C205="","",SD!C205)</f>
        <v/>
      </c>
      <c r="D208" s="56" t="str">
        <f>IF(SD!E205="","",SD!E205)</f>
        <v>SIDDHARTH</v>
      </c>
      <c r="E208" s="56" t="str">
        <f>IF(SD!G205="","",SD!G205)</f>
        <v>RAVINDRA KUMAR</v>
      </c>
      <c r="F208" s="56" t="str">
        <f>IF(SD!I205="","",SD!I205)</f>
        <v>M</v>
      </c>
      <c r="G208" s="56" t="str">
        <f>IF(SD!O205="","",SD!O205)</f>
        <v>OBC</v>
      </c>
      <c r="H208" s="56" t="str">
        <f>IF(SD!Y205="","",SD!Y205)</f>
        <v>N</v>
      </c>
    </row>
    <row r="209" spans="1:8" x14ac:dyDescent="0.25">
      <c r="A209" s="56">
        <f>IF(B209="","",ROWS($A$5:A209))</f>
        <v>205</v>
      </c>
      <c r="B209" s="56">
        <f>IF(SD!A206="","",SD!A206)</f>
        <v>11</v>
      </c>
      <c r="C209" s="56" t="str">
        <f>IF(SD!C206="","",SD!C206)</f>
        <v/>
      </c>
      <c r="D209" s="56" t="str">
        <f>IF(SD!E206="","",SD!E206)</f>
        <v>SONU</v>
      </c>
      <c r="E209" s="56" t="str">
        <f>IF(SD!G206="","",SD!G206)</f>
        <v>SANT LAL</v>
      </c>
      <c r="F209" s="56" t="str">
        <f>IF(SD!I206="","",SD!I206)</f>
        <v>M</v>
      </c>
      <c r="G209" s="56" t="str">
        <f>IF(SD!O206="","",SD!O206)</f>
        <v>SC</v>
      </c>
      <c r="H209" s="56" t="str">
        <f>IF(SD!Y206="","",SD!Y206)</f>
        <v>N</v>
      </c>
    </row>
    <row r="210" spans="1:8" x14ac:dyDescent="0.25">
      <c r="A210" s="56">
        <f>IF(B210="","",ROWS($A$5:A210))</f>
        <v>206</v>
      </c>
      <c r="B210" s="56">
        <f>IF(SD!A207="","",SD!A207)</f>
        <v>11</v>
      </c>
      <c r="C210" s="56" t="str">
        <f>IF(SD!C207="","",SD!C207)</f>
        <v/>
      </c>
      <c r="D210" s="56" t="str">
        <f>IF(SD!E207="","",SD!E207)</f>
        <v>SUKHDEEP SINGH</v>
      </c>
      <c r="E210" s="56" t="str">
        <f>IF(SD!G207="","",SD!G207)</f>
        <v>SARVJEET SINGH</v>
      </c>
      <c r="F210" s="56" t="str">
        <f>IF(SD!I207="","",SD!I207)</f>
        <v>M</v>
      </c>
      <c r="G210" s="56" t="str">
        <f>IF(SD!O207="","",SD!O207)</f>
        <v>OBC</v>
      </c>
      <c r="H210" s="56" t="str">
        <f>IF(SD!Y207="","",SD!Y207)</f>
        <v>N</v>
      </c>
    </row>
    <row r="211" spans="1:8" x14ac:dyDescent="0.25">
      <c r="A211" s="56">
        <f>IF(B211="","",ROWS($A$5:A211))</f>
        <v>207</v>
      </c>
      <c r="B211" s="56">
        <f>IF(SD!A208="","",SD!A208)</f>
        <v>11</v>
      </c>
      <c r="C211" s="56" t="str">
        <f>IF(SD!C208="","",SD!C208)</f>
        <v/>
      </c>
      <c r="D211" s="56" t="str">
        <f>IF(SD!E208="","",SD!E208)</f>
        <v>SUKHVINDER SINGH</v>
      </c>
      <c r="E211" s="56" t="str">
        <f>IF(SD!G208="","",SD!G208)</f>
        <v>HARPAL SINGH</v>
      </c>
      <c r="F211" s="56" t="str">
        <f>IF(SD!I208="","",SD!I208)</f>
        <v>M</v>
      </c>
      <c r="G211" s="56" t="str">
        <f>IF(SD!O208="","",SD!O208)</f>
        <v>OBC</v>
      </c>
      <c r="H211" s="56" t="str">
        <f>IF(SD!Y208="","",SD!Y208)</f>
        <v>N</v>
      </c>
    </row>
    <row r="212" spans="1:8" x14ac:dyDescent="0.25">
      <c r="A212" s="56">
        <f>IF(B212="","",ROWS($A$5:A212))</f>
        <v>208</v>
      </c>
      <c r="B212" s="56">
        <f>IF(SD!A209="","",SD!A209)</f>
        <v>11</v>
      </c>
      <c r="C212" s="56" t="str">
        <f>IF(SD!C209="","",SD!C209)</f>
        <v/>
      </c>
      <c r="D212" s="56" t="str">
        <f>IF(SD!E209="","",SD!E209)</f>
        <v>SURESH KUMAR</v>
      </c>
      <c r="E212" s="56" t="str">
        <f>IF(SD!G209="","",SD!G209)</f>
        <v>HANUMAN</v>
      </c>
      <c r="F212" s="56" t="str">
        <f>IF(SD!I209="","",SD!I209)</f>
        <v>M</v>
      </c>
      <c r="G212" s="56" t="str">
        <f>IF(SD!O209="","",SD!O209)</f>
        <v>OBC</v>
      </c>
      <c r="H212" s="56" t="str">
        <f>IF(SD!Y209="","",SD!Y209)</f>
        <v>N</v>
      </c>
    </row>
    <row r="213" spans="1:8" x14ac:dyDescent="0.25">
      <c r="A213" s="56">
        <f>IF(B213="","",ROWS($A$5:A213))</f>
        <v>209</v>
      </c>
      <c r="B213" s="56">
        <f>IF(SD!A210="","",SD!A210)</f>
        <v>11</v>
      </c>
      <c r="C213" s="56" t="str">
        <f>IF(SD!C210="","",SD!C210)</f>
        <v/>
      </c>
      <c r="D213" s="56" t="str">
        <f>IF(SD!E210="","",SD!E210)</f>
        <v>VIKASHDEEP HANS</v>
      </c>
      <c r="E213" s="56" t="str">
        <f>IF(SD!G210="","",SD!G210)</f>
        <v>FATEH SINGH</v>
      </c>
      <c r="F213" s="56" t="str">
        <f>IF(SD!I210="","",SD!I210)</f>
        <v>M</v>
      </c>
      <c r="G213" s="56" t="str">
        <f>IF(SD!O210="","",SD!O210)</f>
        <v>SC</v>
      </c>
      <c r="H213" s="56" t="str">
        <f>IF(SD!Y210="","",SD!Y210)</f>
        <v>N</v>
      </c>
    </row>
    <row r="214" spans="1:8" x14ac:dyDescent="0.25">
      <c r="A214" s="56">
        <f>IF(B214="","",ROWS($A$5:A214))</f>
        <v>210</v>
      </c>
      <c r="B214" s="56">
        <f>IF(SD!A211="","",SD!A211)</f>
        <v>12</v>
      </c>
      <c r="C214" s="56" t="str">
        <f>IF(SD!C211="","",SD!C211)</f>
        <v/>
      </c>
      <c r="D214" s="56" t="str">
        <f>IF(SD!E211="","",SD!E211)</f>
        <v>AJAY</v>
      </c>
      <c r="E214" s="56" t="str">
        <f>IF(SD!G211="","",SD!G211)</f>
        <v>KALA SINGH</v>
      </c>
      <c r="F214" s="56" t="str">
        <f>IF(SD!I211="","",SD!I211)</f>
        <v>M</v>
      </c>
      <c r="G214" s="56" t="str">
        <f>IF(SD!O211="","",SD!O211)</f>
        <v>OBC</v>
      </c>
      <c r="H214" s="56" t="str">
        <f>IF(SD!Y211="","",SD!Y211)</f>
        <v>N</v>
      </c>
    </row>
    <row r="215" spans="1:8" x14ac:dyDescent="0.25">
      <c r="A215" s="56">
        <f>IF(B215="","",ROWS($A$5:A215))</f>
        <v>211</v>
      </c>
      <c r="B215" s="56">
        <f>IF(SD!A212="","",SD!A212)</f>
        <v>12</v>
      </c>
      <c r="C215" s="56" t="str">
        <f>IF(SD!C212="","",SD!C212)</f>
        <v/>
      </c>
      <c r="D215" s="56" t="str">
        <f>IF(SD!E212="","",SD!E212)</f>
        <v>AMANDEEP SINGH</v>
      </c>
      <c r="E215" s="56" t="str">
        <f>IF(SD!G212="","",SD!G212)</f>
        <v>JAGGA SINGH</v>
      </c>
      <c r="F215" s="56" t="str">
        <f>IF(SD!I212="","",SD!I212)</f>
        <v>M</v>
      </c>
      <c r="G215" s="56" t="str">
        <f>IF(SD!O212="","",SD!O212)</f>
        <v>OBC</v>
      </c>
      <c r="H215" s="56" t="str">
        <f>IF(SD!Y212="","",SD!Y212)</f>
        <v>N</v>
      </c>
    </row>
    <row r="216" spans="1:8" x14ac:dyDescent="0.25">
      <c r="A216" s="56">
        <f>IF(B216="","",ROWS($A$5:A216))</f>
        <v>212</v>
      </c>
      <c r="B216" s="56">
        <f>IF(SD!A213="","",SD!A213)</f>
        <v>12</v>
      </c>
      <c r="C216" s="56" t="str">
        <f>IF(SD!C213="","",SD!C213)</f>
        <v/>
      </c>
      <c r="D216" s="56" t="str">
        <f>IF(SD!E213="","",SD!E213)</f>
        <v>BALWANT SINGH</v>
      </c>
      <c r="E216" s="56" t="str">
        <f>IF(SD!G213="","",SD!G213)</f>
        <v>JASVINDER SINGH</v>
      </c>
      <c r="F216" s="56" t="str">
        <f>IF(SD!I213="","",SD!I213)</f>
        <v>M</v>
      </c>
      <c r="G216" s="56" t="str">
        <f>IF(SD!O213="","",SD!O213)</f>
        <v>SC</v>
      </c>
      <c r="H216" s="56" t="str">
        <f>IF(SD!Y213="","",SD!Y213)</f>
        <v>N</v>
      </c>
    </row>
    <row r="217" spans="1:8" x14ac:dyDescent="0.25">
      <c r="A217" s="56">
        <f>IF(B217="","",ROWS($A$5:A217))</f>
        <v>213</v>
      </c>
      <c r="B217" s="56">
        <f>IF(SD!A214="","",SD!A214)</f>
        <v>12</v>
      </c>
      <c r="C217" s="56" t="str">
        <f>IF(SD!C214="","",SD!C214)</f>
        <v/>
      </c>
      <c r="D217" s="56" t="str">
        <f>IF(SD!E214="","",SD!E214)</f>
        <v>KAMALDEEP KAUR</v>
      </c>
      <c r="E217" s="56" t="str">
        <f>IF(SD!G214="","",SD!G214)</f>
        <v>BHOLA SINGH</v>
      </c>
      <c r="F217" s="56" t="str">
        <f>IF(SD!I214="","",SD!I214)</f>
        <v>F</v>
      </c>
      <c r="G217" s="56" t="str">
        <f>IF(SD!O214="","",SD!O214)</f>
        <v>SC</v>
      </c>
      <c r="H217" s="56" t="str">
        <f>IF(SD!Y214="","",SD!Y214)</f>
        <v>N</v>
      </c>
    </row>
    <row r="218" spans="1:8" x14ac:dyDescent="0.25">
      <c r="A218" s="56">
        <f>IF(B218="","",ROWS($A$5:A218))</f>
        <v>214</v>
      </c>
      <c r="B218" s="56">
        <f>IF(SD!A215="","",SD!A215)</f>
        <v>12</v>
      </c>
      <c r="C218" s="56" t="str">
        <f>IF(SD!C215="","",SD!C215)</f>
        <v/>
      </c>
      <c r="D218" s="56" t="str">
        <f>IF(SD!E215="","",SD!E215)</f>
        <v>MANPREET SINGH</v>
      </c>
      <c r="E218" s="56" t="str">
        <f>IF(SD!G215="","",SD!G215)</f>
        <v>JAGDISH SINGH</v>
      </c>
      <c r="F218" s="56" t="str">
        <f>IF(SD!I215="","",SD!I215)</f>
        <v>M</v>
      </c>
      <c r="G218" s="56" t="str">
        <f>IF(SD!O215="","",SD!O215)</f>
        <v>SC</v>
      </c>
      <c r="H218" s="56" t="str">
        <f>IF(SD!Y215="","",SD!Y215)</f>
        <v>N</v>
      </c>
    </row>
    <row r="219" spans="1:8" x14ac:dyDescent="0.25">
      <c r="A219" s="56">
        <f>IF(B219="","",ROWS($A$5:A219))</f>
        <v>215</v>
      </c>
      <c r="B219" s="56">
        <f>IF(SD!A216="","",SD!A216)</f>
        <v>12</v>
      </c>
      <c r="C219" s="56" t="str">
        <f>IF(SD!C216="","",SD!C216)</f>
        <v/>
      </c>
      <c r="D219" s="56" t="str">
        <f>IF(SD!E216="","",SD!E216)</f>
        <v>NAMITA</v>
      </c>
      <c r="E219" s="56" t="str">
        <f>IF(SD!G216="","",SD!G216)</f>
        <v>RAMKUMAR</v>
      </c>
      <c r="F219" s="56" t="str">
        <f>IF(SD!I216="","",SD!I216)</f>
        <v>F</v>
      </c>
      <c r="G219" s="56" t="str">
        <f>IF(SD!O216="","",SD!O216)</f>
        <v>SC</v>
      </c>
      <c r="H219" s="56" t="str">
        <f>IF(SD!Y216="","",SD!Y216)</f>
        <v>N</v>
      </c>
    </row>
    <row r="220" spans="1:8" x14ac:dyDescent="0.25">
      <c r="A220" s="56">
        <f>IF(B220="","",ROWS($A$5:A220))</f>
        <v>216</v>
      </c>
      <c r="B220" s="56">
        <f>IF(SD!A217="","",SD!A217)</f>
        <v>12</v>
      </c>
      <c r="C220" s="56" t="str">
        <f>IF(SD!C217="","",SD!C217)</f>
        <v/>
      </c>
      <c r="D220" s="56" t="str">
        <f>IF(SD!E217="","",SD!E217)</f>
        <v>POOJA</v>
      </c>
      <c r="E220" s="56" t="str">
        <f>IF(SD!G217="","",SD!G217)</f>
        <v>BHAGIRATH</v>
      </c>
      <c r="F220" s="56" t="str">
        <f>IF(SD!I217="","",SD!I217)</f>
        <v>F</v>
      </c>
      <c r="G220" s="56" t="str">
        <f>IF(SD!O217="","",SD!O217)</f>
        <v>SC</v>
      </c>
      <c r="H220" s="56" t="str">
        <f>IF(SD!Y217="","",SD!Y217)</f>
        <v>Y</v>
      </c>
    </row>
    <row r="221" spans="1:8" x14ac:dyDescent="0.25">
      <c r="A221" s="56">
        <f>IF(B221="","",ROWS($A$5:A221))</f>
        <v>217</v>
      </c>
      <c r="B221" s="56">
        <f>IF(SD!A218="","",SD!A218)</f>
        <v>12</v>
      </c>
      <c r="C221" s="56" t="str">
        <f>IF(SD!C218="","",SD!C218)</f>
        <v/>
      </c>
      <c r="D221" s="56" t="str">
        <f>IF(SD!E218="","",SD!E218)</f>
        <v>POONAM</v>
      </c>
      <c r="E221" s="56" t="str">
        <f>IF(SD!G218="","",SD!G218)</f>
        <v>DANA RAM</v>
      </c>
      <c r="F221" s="56" t="str">
        <f>IF(SD!I218="","",SD!I218)</f>
        <v>F</v>
      </c>
      <c r="G221" s="56" t="str">
        <f>IF(SD!O218="","",SD!O218)</f>
        <v>SC</v>
      </c>
      <c r="H221" s="56" t="str">
        <f>IF(SD!Y218="","",SD!Y218)</f>
        <v>N</v>
      </c>
    </row>
    <row r="222" spans="1:8" x14ac:dyDescent="0.25">
      <c r="A222" s="56">
        <f>IF(B222="","",ROWS($A$5:A222))</f>
        <v>218</v>
      </c>
      <c r="B222" s="56">
        <f>IF(SD!A219="","",SD!A219)</f>
        <v>12</v>
      </c>
      <c r="C222" s="56" t="str">
        <f>IF(SD!C219="","",SD!C219)</f>
        <v/>
      </c>
      <c r="D222" s="56" t="str">
        <f>IF(SD!E219="","",SD!E219)</f>
        <v>PRIYANKA KUMARI</v>
      </c>
      <c r="E222" s="56" t="str">
        <f>IF(SD!G219="","",SD!G219)</f>
        <v>MAHAVEER PRASHAD</v>
      </c>
      <c r="F222" s="56" t="str">
        <f>IF(SD!I219="","",SD!I219)</f>
        <v>F</v>
      </c>
      <c r="G222" s="56" t="str">
        <f>IF(SD!O219="","",SD!O219)</f>
        <v>SC</v>
      </c>
      <c r="H222" s="56" t="str">
        <f>IF(SD!Y219="","",SD!Y219)</f>
        <v>N</v>
      </c>
    </row>
    <row r="223" spans="1:8" x14ac:dyDescent="0.25">
      <c r="A223" s="56">
        <f>IF(B223="","",ROWS($A$5:A223))</f>
        <v>219</v>
      </c>
      <c r="B223" s="56">
        <f>IF(SD!A220="","",SD!A220)</f>
        <v>12</v>
      </c>
      <c r="C223" s="56" t="str">
        <f>IF(SD!C220="","",SD!C220)</f>
        <v/>
      </c>
      <c r="D223" s="56" t="str">
        <f>IF(SD!E220="","",SD!E220)</f>
        <v>RAHUL KUMAR</v>
      </c>
      <c r="E223" s="56" t="str">
        <f>IF(SD!G220="","",SD!G220)</f>
        <v>MANPHOOL RAM</v>
      </c>
      <c r="F223" s="56" t="str">
        <f>IF(SD!I220="","",SD!I220)</f>
        <v>M</v>
      </c>
      <c r="G223" s="56" t="str">
        <f>IF(SD!O220="","",SD!O220)</f>
        <v>OBC</v>
      </c>
      <c r="H223" s="56" t="str">
        <f>IF(SD!Y220="","",SD!Y220)</f>
        <v>N</v>
      </c>
    </row>
    <row r="224" spans="1:8" x14ac:dyDescent="0.25">
      <c r="A224" s="56">
        <f>IF(B224="","",ROWS($A$5:A224))</f>
        <v>220</v>
      </c>
      <c r="B224" s="56">
        <f>IF(SD!A221="","",SD!A221)</f>
        <v>12</v>
      </c>
      <c r="C224" s="56" t="str">
        <f>IF(SD!C221="","",SD!C221)</f>
        <v/>
      </c>
      <c r="D224" s="56" t="str">
        <f>IF(SD!E221="","",SD!E221)</f>
        <v>RAJESH KUMAR</v>
      </c>
      <c r="E224" s="56" t="str">
        <f>IF(SD!G221="","",SD!G221)</f>
        <v>JAYPAL</v>
      </c>
      <c r="F224" s="56" t="str">
        <f>IF(SD!I221="","",SD!I221)</f>
        <v>M</v>
      </c>
      <c r="G224" s="56" t="str">
        <f>IF(SD!O221="","",SD!O221)</f>
        <v>OBC</v>
      </c>
      <c r="H224" s="56" t="str">
        <f>IF(SD!Y221="","",SD!Y221)</f>
        <v>N</v>
      </c>
    </row>
    <row r="225" spans="1:8" x14ac:dyDescent="0.25">
      <c r="A225" s="56">
        <f>IF(B225="","",ROWS($A$5:A225))</f>
        <v>221</v>
      </c>
      <c r="B225" s="56">
        <f>IF(SD!A222="","",SD!A222)</f>
        <v>12</v>
      </c>
      <c r="C225" s="56" t="str">
        <f>IF(SD!C222="","",SD!C222)</f>
        <v/>
      </c>
      <c r="D225" s="56" t="str">
        <f>IF(SD!E222="","",SD!E222)</f>
        <v>SAPNA RANI</v>
      </c>
      <c r="E225" s="56" t="str">
        <f>IF(SD!G222="","",SD!G222)</f>
        <v>KASHMIR SINGH</v>
      </c>
      <c r="F225" s="56" t="str">
        <f>IF(SD!I222="","",SD!I222)</f>
        <v>F</v>
      </c>
      <c r="G225" s="56" t="str">
        <f>IF(SD!O222="","",SD!O222)</f>
        <v>OBC</v>
      </c>
      <c r="H225" s="56" t="str">
        <f>IF(SD!Y222="","",SD!Y222)</f>
        <v>N</v>
      </c>
    </row>
    <row r="226" spans="1:8" x14ac:dyDescent="0.25">
      <c r="A226" s="56">
        <f>IF(B226="","",ROWS($A$5:A226))</f>
        <v>222</v>
      </c>
      <c r="B226" s="56">
        <f>IF(SD!A223="","",SD!A223)</f>
        <v>12</v>
      </c>
      <c r="C226" s="56" t="str">
        <f>IF(SD!C223="","",SD!C223)</f>
        <v/>
      </c>
      <c r="D226" s="56" t="str">
        <f>IF(SD!E223="","",SD!E223)</f>
        <v>SARLA</v>
      </c>
      <c r="E226" s="56" t="str">
        <f>IF(SD!G223="","",SD!G223)</f>
        <v>KALU RAM</v>
      </c>
      <c r="F226" s="56" t="str">
        <f>IF(SD!I223="","",SD!I223)</f>
        <v>F</v>
      </c>
      <c r="G226" s="56" t="str">
        <f>IF(SD!O223="","",SD!O223)</f>
        <v>SC</v>
      </c>
      <c r="H226" s="56" t="str">
        <f>IF(SD!Y223="","",SD!Y223)</f>
        <v>N</v>
      </c>
    </row>
    <row r="227" spans="1:8" x14ac:dyDescent="0.25">
      <c r="A227" s="56">
        <f>IF(B227="","",ROWS($A$5:A227))</f>
        <v>223</v>
      </c>
      <c r="B227" s="56">
        <f>IF(SD!A224="","",SD!A224)</f>
        <v>12</v>
      </c>
      <c r="C227" s="56" t="str">
        <f>IF(SD!C224="","",SD!C224)</f>
        <v/>
      </c>
      <c r="D227" s="56" t="str">
        <f>IF(SD!E224="","",SD!E224)</f>
        <v>SHIKSHA</v>
      </c>
      <c r="E227" s="56" t="str">
        <f>IF(SD!G224="","",SD!G224)</f>
        <v>MOHAN LAL</v>
      </c>
      <c r="F227" s="56" t="str">
        <f>IF(SD!I224="","",SD!I224)</f>
        <v>F</v>
      </c>
      <c r="G227" s="56" t="str">
        <f>IF(SD!O224="","",SD!O224)</f>
        <v>SC</v>
      </c>
      <c r="H227" s="56" t="str">
        <f>IF(SD!Y224="","",SD!Y224)</f>
        <v>N</v>
      </c>
    </row>
    <row r="228" spans="1:8" x14ac:dyDescent="0.25">
      <c r="A228" s="56">
        <f>IF(B228="","",ROWS($A$5:A228))</f>
        <v>224</v>
      </c>
      <c r="B228" s="56">
        <f>IF(SD!A225="","",SD!A225)</f>
        <v>12</v>
      </c>
      <c r="C228" s="56" t="str">
        <f>IF(SD!C225="","",SD!C225)</f>
        <v/>
      </c>
      <c r="D228" s="56" t="str">
        <f>IF(SD!E225="","",SD!E225)</f>
        <v>SIMARJEET KOUR</v>
      </c>
      <c r="E228" s="56" t="str">
        <f>IF(SD!G225="","",SD!G225)</f>
        <v>KEVAL SINGH</v>
      </c>
      <c r="F228" s="56" t="str">
        <f>IF(SD!I225="","",SD!I225)</f>
        <v>F</v>
      </c>
      <c r="G228" s="56" t="str">
        <f>IF(SD!O225="","",SD!O225)</f>
        <v>SC</v>
      </c>
      <c r="H228" s="56" t="str">
        <f>IF(SD!Y225="","",SD!Y225)</f>
        <v>N</v>
      </c>
    </row>
    <row r="229" spans="1:8" x14ac:dyDescent="0.25">
      <c r="A229" s="56">
        <f>IF(B229="","",ROWS($A$5:A229))</f>
        <v>225</v>
      </c>
      <c r="B229" s="56">
        <f>IF(SD!A226="","",SD!A226)</f>
        <v>12</v>
      </c>
      <c r="C229" s="56" t="str">
        <f>IF(SD!C226="","",SD!C226)</f>
        <v/>
      </c>
      <c r="D229" s="56" t="str">
        <f>IF(SD!E226="","",SD!E226)</f>
        <v>SITA KUMARI</v>
      </c>
      <c r="E229" s="56" t="str">
        <f>IF(SD!G226="","",SD!G226)</f>
        <v>DEVI LAL</v>
      </c>
      <c r="F229" s="56" t="str">
        <f>IF(SD!I226="","",SD!I226)</f>
        <v>F</v>
      </c>
      <c r="G229" s="56" t="str">
        <f>IF(SD!O226="","",SD!O226)</f>
        <v>OBC</v>
      </c>
      <c r="H229" s="56" t="str">
        <f>IF(SD!Y226="","",SD!Y226)</f>
        <v>N</v>
      </c>
    </row>
    <row r="230" spans="1:8" x14ac:dyDescent="0.25">
      <c r="A230" s="56">
        <f>IF(B230="","",ROWS($A$5:A230))</f>
        <v>226</v>
      </c>
      <c r="B230" s="56">
        <f>IF(SD!A227="","",SD!A227)</f>
        <v>12</v>
      </c>
      <c r="C230" s="56" t="str">
        <f>IF(SD!C227="","",SD!C227)</f>
        <v/>
      </c>
      <c r="D230" s="56" t="str">
        <f>IF(SD!E227="","",SD!E227)</f>
        <v>SUMAN</v>
      </c>
      <c r="E230" s="56" t="str">
        <f>IF(SD!G227="","",SD!G227)</f>
        <v>SANT LAL</v>
      </c>
      <c r="F230" s="56" t="str">
        <f>IF(SD!I227="","",SD!I227)</f>
        <v>F</v>
      </c>
      <c r="G230" s="56" t="str">
        <f>IF(SD!O227="","",SD!O227)</f>
        <v>SC</v>
      </c>
      <c r="H230" s="56" t="str">
        <f>IF(SD!Y227="","",SD!Y227)</f>
        <v>N</v>
      </c>
    </row>
    <row r="231" spans="1:8" x14ac:dyDescent="0.25">
      <c r="A231" s="56">
        <f>IF(B231="","",ROWS($A$5:A231))</f>
        <v>227</v>
      </c>
      <c r="B231" s="56">
        <f>IF(SD!A228="","",SD!A228)</f>
        <v>12</v>
      </c>
      <c r="C231" s="56" t="str">
        <f>IF(SD!C228="","",SD!C228)</f>
        <v/>
      </c>
      <c r="D231" s="56" t="str">
        <f>IF(SD!E228="","",SD!E228)</f>
        <v>SUMAN DEVI</v>
      </c>
      <c r="E231" s="56" t="str">
        <f>IF(SD!G228="","",SD!G228)</f>
        <v>BHAIRA RAM</v>
      </c>
      <c r="F231" s="56" t="str">
        <f>IF(SD!I228="","",SD!I228)</f>
        <v>F</v>
      </c>
      <c r="G231" s="56" t="str">
        <f>IF(SD!O228="","",SD!O228)</f>
        <v>SC</v>
      </c>
      <c r="H231" s="56" t="str">
        <f>IF(SD!Y228="","",SD!Y228)</f>
        <v>N</v>
      </c>
    </row>
    <row r="232" spans="1:8" x14ac:dyDescent="0.25">
      <c r="A232" s="56">
        <f>IF(B232="","",ROWS($A$5:A232))</f>
        <v>228</v>
      </c>
      <c r="B232" s="56">
        <f>IF(SD!A229="","",SD!A229)</f>
        <v>12</v>
      </c>
      <c r="C232" s="56" t="str">
        <f>IF(SD!C229="","",SD!C229)</f>
        <v/>
      </c>
      <c r="D232" s="56" t="str">
        <f>IF(SD!E229="","",SD!E229)</f>
        <v>SUMANDEEP KAUR</v>
      </c>
      <c r="E232" s="56" t="str">
        <f>IF(SD!G229="","",SD!G229)</f>
        <v>BEANT SINGH</v>
      </c>
      <c r="F232" s="56" t="str">
        <f>IF(SD!I229="","",SD!I229)</f>
        <v>F</v>
      </c>
      <c r="G232" s="56" t="str">
        <f>IF(SD!O229="","",SD!O229)</f>
        <v>OBC</v>
      </c>
      <c r="H232" s="56" t="str">
        <f>IF(SD!Y229="","",SD!Y229)</f>
        <v>N</v>
      </c>
    </row>
    <row r="233" spans="1:8" x14ac:dyDescent="0.25">
      <c r="A233" s="56">
        <f>IF(B233="","",ROWS($A$5:A233))</f>
        <v>229</v>
      </c>
      <c r="B233" s="56">
        <f>IF(SD!A230="","",SD!A230)</f>
        <v>12</v>
      </c>
      <c r="C233" s="56" t="str">
        <f>IF(SD!C230="","",SD!C230)</f>
        <v/>
      </c>
      <c r="D233" s="56" t="str">
        <f>IF(SD!E230="","",SD!E230)</f>
        <v>SUNITA RANI</v>
      </c>
      <c r="E233" s="56" t="str">
        <f>IF(SD!G230="","",SD!G230)</f>
        <v>FUMMAN SINGH</v>
      </c>
      <c r="F233" s="56" t="str">
        <f>IF(SD!I230="","",SD!I230)</f>
        <v>F</v>
      </c>
      <c r="G233" s="56" t="str">
        <f>IF(SD!O230="","",SD!O230)</f>
        <v>OBC</v>
      </c>
      <c r="H233" s="56" t="str">
        <f>IF(SD!Y230="","",SD!Y230)</f>
        <v>N</v>
      </c>
    </row>
    <row r="234" spans="1:8" x14ac:dyDescent="0.25">
      <c r="A234" s="56">
        <f>IF(B234="","",ROWS($A$5:A234))</f>
        <v>230</v>
      </c>
      <c r="B234" s="56">
        <f>IF(SD!A231="","",SD!A231)</f>
        <v>12</v>
      </c>
      <c r="C234" s="56" t="str">
        <f>IF(SD!C231="","",SD!C231)</f>
        <v/>
      </c>
      <c r="D234" s="56" t="str">
        <f>IF(SD!E231="","",SD!E231)</f>
        <v>VIKAS KUMAR</v>
      </c>
      <c r="E234" s="56" t="str">
        <f>IF(SD!G231="","",SD!G231)</f>
        <v>MANGTU RAM</v>
      </c>
      <c r="F234" s="56" t="str">
        <f>IF(SD!I231="","",SD!I231)</f>
        <v>M</v>
      </c>
      <c r="G234" s="56" t="str">
        <f>IF(SD!O231="","",SD!O231)</f>
        <v>SC</v>
      </c>
      <c r="H234" s="56" t="str">
        <f>IF(SD!Y231="","",SD!Y231)</f>
        <v>N</v>
      </c>
    </row>
    <row r="235" spans="1:8" x14ac:dyDescent="0.25">
      <c r="A235" s="56">
        <f>IF(B235="","",ROWS($A$5:A235))</f>
        <v>231</v>
      </c>
      <c r="B235" s="56">
        <f>IF(SD!A232="","",SD!A232)</f>
        <v>12</v>
      </c>
      <c r="C235" s="56" t="str">
        <f>IF(SD!C232="","",SD!C232)</f>
        <v/>
      </c>
      <c r="D235" s="56" t="str">
        <f>IF(SD!E232="","",SD!E232)</f>
        <v>VISHAL KUMAR</v>
      </c>
      <c r="E235" s="56" t="str">
        <f>IF(SD!G232="","",SD!G232)</f>
        <v>RANJEET KUMAR</v>
      </c>
      <c r="F235" s="56" t="str">
        <f>IF(SD!I232="","",SD!I232)</f>
        <v>M</v>
      </c>
      <c r="G235" s="56" t="str">
        <f>IF(SD!O232="","",SD!O232)</f>
        <v>OBC</v>
      </c>
      <c r="H235" s="56" t="str">
        <f>IF(SD!Y232="","",SD!Y232)</f>
        <v>N</v>
      </c>
    </row>
    <row r="236" spans="1:8" x14ac:dyDescent="0.25">
      <c r="A236" s="56" t="str">
        <f>IF(B236="","",ROWS($A$5:A236))</f>
        <v/>
      </c>
      <c r="B236" s="56" t="str">
        <f>IF(SD!A233="","",SD!A233)</f>
        <v/>
      </c>
      <c r="C236" s="56" t="str">
        <f>IF(SD!C233="","",SD!C233)</f>
        <v/>
      </c>
      <c r="D236" s="56" t="str">
        <f>IF(SD!E233="","",SD!E233)</f>
        <v/>
      </c>
      <c r="E236" s="56" t="str">
        <f>IF(SD!G233="","",SD!G233)</f>
        <v/>
      </c>
      <c r="F236" s="56" t="str">
        <f>IF(SD!I233="","",SD!I233)</f>
        <v/>
      </c>
      <c r="G236" s="56" t="str">
        <f>IF(SD!O233="","",SD!O233)</f>
        <v/>
      </c>
      <c r="H236" s="56" t="str">
        <f>IF(SD!Y233="","",SD!Y233)</f>
        <v/>
      </c>
    </row>
    <row r="237" spans="1:8" x14ac:dyDescent="0.25">
      <c r="A237" s="56" t="str">
        <f>IF(B237="","",ROWS($A$5:A237))</f>
        <v/>
      </c>
      <c r="B237" s="56" t="str">
        <f>IF(SD!A234="","",SD!A234)</f>
        <v/>
      </c>
      <c r="C237" s="56" t="str">
        <f>IF(SD!C234="","",SD!C234)</f>
        <v/>
      </c>
      <c r="D237" s="56" t="str">
        <f>IF(SD!E234="","",SD!E234)</f>
        <v/>
      </c>
      <c r="E237" s="56" t="str">
        <f>IF(SD!G234="","",SD!G234)</f>
        <v/>
      </c>
      <c r="F237" s="56" t="str">
        <f>IF(SD!I234="","",SD!I234)</f>
        <v/>
      </c>
      <c r="G237" s="56" t="str">
        <f>IF(SD!O234="","",SD!O234)</f>
        <v/>
      </c>
      <c r="H237" s="56" t="str">
        <f>IF(SD!Y234="","",SD!Y234)</f>
        <v/>
      </c>
    </row>
    <row r="238" spans="1:8" x14ac:dyDescent="0.25">
      <c r="A238" s="56" t="str">
        <f>IF(B238="","",ROWS($A$5:A238))</f>
        <v/>
      </c>
      <c r="B238" s="56" t="str">
        <f>IF(SD!A235="","",SD!A235)</f>
        <v/>
      </c>
      <c r="C238" s="56" t="str">
        <f>IF(SD!C235="","",SD!C235)</f>
        <v/>
      </c>
      <c r="D238" s="56" t="str">
        <f>IF(SD!E235="","",SD!E235)</f>
        <v/>
      </c>
      <c r="E238" s="56" t="str">
        <f>IF(SD!G235="","",SD!G235)</f>
        <v/>
      </c>
      <c r="F238" s="56" t="str">
        <f>IF(SD!I235="","",SD!I235)</f>
        <v/>
      </c>
      <c r="G238" s="56" t="str">
        <f>IF(SD!O235="","",SD!O235)</f>
        <v/>
      </c>
      <c r="H238" s="56" t="str">
        <f>IF(SD!Y235="","",SD!Y235)</f>
        <v/>
      </c>
    </row>
    <row r="239" spans="1:8" x14ac:dyDescent="0.25">
      <c r="A239" s="56" t="str">
        <f>IF(B239="","",ROWS($A$5:A239))</f>
        <v/>
      </c>
      <c r="B239" s="56" t="str">
        <f>IF(SD!A236="","",SD!A236)</f>
        <v/>
      </c>
      <c r="C239" s="56" t="str">
        <f>IF(SD!C236="","",SD!C236)</f>
        <v/>
      </c>
      <c r="D239" s="56" t="str">
        <f>IF(SD!E236="","",SD!E236)</f>
        <v/>
      </c>
      <c r="E239" s="56" t="str">
        <f>IF(SD!G236="","",SD!G236)</f>
        <v/>
      </c>
      <c r="F239" s="56" t="str">
        <f>IF(SD!I236="","",SD!I236)</f>
        <v/>
      </c>
      <c r="G239" s="56" t="str">
        <f>IF(SD!O236="","",SD!O236)</f>
        <v/>
      </c>
      <c r="H239" s="56" t="str">
        <f>IF(SD!Y236="","",SD!Y236)</f>
        <v/>
      </c>
    </row>
    <row r="240" spans="1:8" x14ac:dyDescent="0.25">
      <c r="A240" s="56" t="str">
        <f>IF(B240="","",ROWS($A$5:A240))</f>
        <v/>
      </c>
      <c r="B240" s="56" t="str">
        <f>IF(SD!A237="","",SD!A237)</f>
        <v/>
      </c>
      <c r="C240" s="56" t="str">
        <f>IF(SD!C237="","",SD!C237)</f>
        <v/>
      </c>
      <c r="D240" s="56" t="str">
        <f>IF(SD!E237="","",SD!E237)</f>
        <v/>
      </c>
      <c r="E240" s="56" t="str">
        <f>IF(SD!G237="","",SD!G237)</f>
        <v/>
      </c>
      <c r="F240" s="56" t="str">
        <f>IF(SD!I237="","",SD!I237)</f>
        <v/>
      </c>
      <c r="G240" s="56" t="str">
        <f>IF(SD!O237="","",SD!O237)</f>
        <v/>
      </c>
      <c r="H240" s="56" t="str">
        <f>IF(SD!Y237="","",SD!Y237)</f>
        <v/>
      </c>
    </row>
    <row r="241" spans="1:8" x14ac:dyDescent="0.25">
      <c r="A241" s="56" t="str">
        <f>IF(B241="","",ROWS($A$5:A241))</f>
        <v/>
      </c>
      <c r="B241" s="56" t="str">
        <f>IF(SD!A238="","",SD!A238)</f>
        <v/>
      </c>
      <c r="C241" s="56" t="str">
        <f>IF(SD!C238="","",SD!C238)</f>
        <v/>
      </c>
      <c r="D241" s="56" t="str">
        <f>IF(SD!E238="","",SD!E238)</f>
        <v/>
      </c>
      <c r="E241" s="56" t="str">
        <f>IF(SD!G238="","",SD!G238)</f>
        <v/>
      </c>
      <c r="F241" s="56" t="str">
        <f>IF(SD!I238="","",SD!I238)</f>
        <v/>
      </c>
      <c r="G241" s="56" t="str">
        <f>IF(SD!O238="","",SD!O238)</f>
        <v/>
      </c>
      <c r="H241" s="56" t="str">
        <f>IF(SD!Y238="","",SD!Y238)</f>
        <v/>
      </c>
    </row>
    <row r="242" spans="1:8" x14ac:dyDescent="0.25">
      <c r="A242" s="56" t="str">
        <f>IF(B242="","",ROWS($A$5:A242))</f>
        <v/>
      </c>
      <c r="B242" s="56" t="str">
        <f>IF(SD!A239="","",SD!A239)</f>
        <v/>
      </c>
      <c r="C242" s="56" t="str">
        <f>IF(SD!C239="","",SD!C239)</f>
        <v/>
      </c>
      <c r="D242" s="56" t="str">
        <f>IF(SD!E239="","",SD!E239)</f>
        <v/>
      </c>
      <c r="E242" s="56" t="str">
        <f>IF(SD!G239="","",SD!G239)</f>
        <v/>
      </c>
      <c r="F242" s="56" t="str">
        <f>IF(SD!I239="","",SD!I239)</f>
        <v/>
      </c>
      <c r="G242" s="56" t="str">
        <f>IF(SD!O239="","",SD!O239)</f>
        <v/>
      </c>
      <c r="H242" s="56" t="str">
        <f>IF(SD!Y239="","",SD!Y239)</f>
        <v/>
      </c>
    </row>
    <row r="243" spans="1:8" x14ac:dyDescent="0.25">
      <c r="A243" s="56" t="str">
        <f>IF(B243="","",ROWS($A$5:A243))</f>
        <v/>
      </c>
      <c r="B243" s="56" t="str">
        <f>IF(SD!A240="","",SD!A240)</f>
        <v/>
      </c>
      <c r="C243" s="56" t="str">
        <f>IF(SD!C240="","",SD!C240)</f>
        <v/>
      </c>
      <c r="D243" s="56" t="str">
        <f>IF(SD!E240="","",SD!E240)</f>
        <v/>
      </c>
      <c r="E243" s="56" t="str">
        <f>IF(SD!G240="","",SD!G240)</f>
        <v/>
      </c>
      <c r="F243" s="56" t="str">
        <f>IF(SD!I240="","",SD!I240)</f>
        <v/>
      </c>
      <c r="G243" s="56" t="str">
        <f>IF(SD!O240="","",SD!O240)</f>
        <v/>
      </c>
      <c r="H243" s="56" t="str">
        <f>IF(SD!Y240="","",SD!Y240)</f>
        <v/>
      </c>
    </row>
    <row r="244" spans="1:8" x14ac:dyDescent="0.25">
      <c r="A244" s="56" t="str">
        <f>IF(B244="","",ROWS($A$5:A244))</f>
        <v/>
      </c>
      <c r="B244" s="56" t="str">
        <f>IF(SD!A241="","",SD!A241)</f>
        <v/>
      </c>
      <c r="C244" s="56" t="str">
        <f>IF(SD!C241="","",SD!C241)</f>
        <v/>
      </c>
      <c r="D244" s="56" t="str">
        <f>IF(SD!E241="","",SD!E241)</f>
        <v/>
      </c>
      <c r="E244" s="56" t="str">
        <f>IF(SD!G241="","",SD!G241)</f>
        <v/>
      </c>
      <c r="F244" s="56" t="str">
        <f>IF(SD!I241="","",SD!I241)</f>
        <v/>
      </c>
      <c r="G244" s="56" t="str">
        <f>IF(SD!O241="","",SD!O241)</f>
        <v/>
      </c>
      <c r="H244" s="56" t="str">
        <f>IF(SD!Y241="","",SD!Y241)</f>
        <v/>
      </c>
    </row>
    <row r="245" spans="1:8" x14ac:dyDescent="0.25">
      <c r="A245" s="56" t="str">
        <f>IF(B245="","",ROWS($A$5:A245))</f>
        <v/>
      </c>
      <c r="B245" s="56" t="str">
        <f>IF(SD!A242="","",SD!A242)</f>
        <v/>
      </c>
      <c r="C245" s="56" t="str">
        <f>IF(SD!C242="","",SD!C242)</f>
        <v/>
      </c>
      <c r="D245" s="56" t="str">
        <f>IF(SD!E242="","",SD!E242)</f>
        <v/>
      </c>
      <c r="E245" s="56" t="str">
        <f>IF(SD!G242="","",SD!G242)</f>
        <v/>
      </c>
      <c r="F245" s="56" t="str">
        <f>IF(SD!I242="","",SD!I242)</f>
        <v/>
      </c>
      <c r="G245" s="56" t="str">
        <f>IF(SD!O242="","",SD!O242)</f>
        <v/>
      </c>
      <c r="H245" s="56" t="str">
        <f>IF(SD!Y242="","",SD!Y242)</f>
        <v/>
      </c>
    </row>
    <row r="246" spans="1:8" x14ac:dyDescent="0.25">
      <c r="A246" s="56" t="str">
        <f>IF(B246="","",ROWS($A$5:A246))</f>
        <v/>
      </c>
      <c r="B246" s="56" t="str">
        <f>IF(SD!A243="","",SD!A243)</f>
        <v/>
      </c>
      <c r="C246" s="56" t="str">
        <f>IF(SD!C243="","",SD!C243)</f>
        <v/>
      </c>
      <c r="D246" s="56" t="str">
        <f>IF(SD!E243="","",SD!E243)</f>
        <v/>
      </c>
      <c r="E246" s="56" t="str">
        <f>IF(SD!G243="","",SD!G243)</f>
        <v/>
      </c>
      <c r="F246" s="56" t="str">
        <f>IF(SD!I243="","",SD!I243)</f>
        <v/>
      </c>
      <c r="G246" s="56" t="str">
        <f>IF(SD!O243="","",SD!O243)</f>
        <v/>
      </c>
      <c r="H246" s="56" t="str">
        <f>IF(SD!Y243="","",SD!Y243)</f>
        <v/>
      </c>
    </row>
    <row r="247" spans="1:8" x14ac:dyDescent="0.25">
      <c r="A247" s="56" t="str">
        <f>IF(B247="","",ROWS($A$5:A247))</f>
        <v/>
      </c>
      <c r="B247" s="56" t="str">
        <f>IF(SD!A244="","",SD!A244)</f>
        <v/>
      </c>
      <c r="C247" s="56" t="str">
        <f>IF(SD!C244="","",SD!C244)</f>
        <v/>
      </c>
      <c r="D247" s="56" t="str">
        <f>IF(SD!E244="","",SD!E244)</f>
        <v/>
      </c>
      <c r="E247" s="56" t="str">
        <f>IF(SD!G244="","",SD!G244)</f>
        <v/>
      </c>
      <c r="F247" s="56" t="str">
        <f>IF(SD!I244="","",SD!I244)</f>
        <v/>
      </c>
      <c r="G247" s="56" t="str">
        <f>IF(SD!O244="","",SD!O244)</f>
        <v/>
      </c>
      <c r="H247" s="56" t="str">
        <f>IF(SD!Y244="","",SD!Y244)</f>
        <v/>
      </c>
    </row>
    <row r="248" spans="1:8" x14ac:dyDescent="0.25">
      <c r="A248" s="56" t="str">
        <f>IF(B248="","",ROWS($A$5:A248))</f>
        <v/>
      </c>
      <c r="B248" s="56" t="str">
        <f>IF(SD!A245="","",SD!A245)</f>
        <v/>
      </c>
      <c r="C248" s="56" t="str">
        <f>IF(SD!C245="","",SD!C245)</f>
        <v/>
      </c>
      <c r="D248" s="56" t="str">
        <f>IF(SD!E245="","",SD!E245)</f>
        <v/>
      </c>
      <c r="E248" s="56" t="str">
        <f>IF(SD!G245="","",SD!G245)</f>
        <v/>
      </c>
      <c r="F248" s="56" t="str">
        <f>IF(SD!I245="","",SD!I245)</f>
        <v/>
      </c>
      <c r="G248" s="56" t="str">
        <f>IF(SD!O245="","",SD!O245)</f>
        <v/>
      </c>
      <c r="H248" s="56" t="str">
        <f>IF(SD!Y245="","",SD!Y245)</f>
        <v/>
      </c>
    </row>
    <row r="249" spans="1:8" x14ac:dyDescent="0.25">
      <c r="A249" s="56" t="str">
        <f>IF(B249="","",ROWS($A$5:A249))</f>
        <v/>
      </c>
      <c r="B249" s="56" t="str">
        <f>IF(SD!A246="","",SD!A246)</f>
        <v/>
      </c>
      <c r="C249" s="56" t="str">
        <f>IF(SD!C246="","",SD!C246)</f>
        <v/>
      </c>
      <c r="D249" s="56" t="str">
        <f>IF(SD!E246="","",SD!E246)</f>
        <v/>
      </c>
      <c r="E249" s="56" t="str">
        <f>IF(SD!G246="","",SD!G246)</f>
        <v/>
      </c>
      <c r="F249" s="56" t="str">
        <f>IF(SD!I246="","",SD!I246)</f>
        <v/>
      </c>
      <c r="G249" s="56" t="str">
        <f>IF(SD!O246="","",SD!O246)</f>
        <v/>
      </c>
      <c r="H249" s="56" t="str">
        <f>IF(SD!Y246="","",SD!Y246)</f>
        <v/>
      </c>
    </row>
    <row r="250" spans="1:8" x14ac:dyDescent="0.25">
      <c r="A250" s="56" t="str">
        <f>IF(B250="","",ROWS($A$5:A250))</f>
        <v/>
      </c>
      <c r="B250" s="56" t="str">
        <f>IF(SD!A247="","",SD!A247)</f>
        <v/>
      </c>
      <c r="C250" s="56" t="str">
        <f>IF(SD!C247="","",SD!C247)</f>
        <v/>
      </c>
      <c r="D250" s="56" t="str">
        <f>IF(SD!E247="","",SD!E247)</f>
        <v/>
      </c>
      <c r="E250" s="56" t="str">
        <f>IF(SD!G247="","",SD!G247)</f>
        <v/>
      </c>
      <c r="F250" s="56" t="str">
        <f>IF(SD!I247="","",SD!I247)</f>
        <v/>
      </c>
      <c r="G250" s="56" t="str">
        <f>IF(SD!O247="","",SD!O247)</f>
        <v/>
      </c>
      <c r="H250" s="56" t="str">
        <f>IF(SD!Y247="","",SD!Y247)</f>
        <v/>
      </c>
    </row>
    <row r="251" spans="1:8" x14ac:dyDescent="0.25">
      <c r="A251" s="56" t="str">
        <f>IF(B251="","",ROWS($A$5:A251))</f>
        <v/>
      </c>
      <c r="B251" s="56" t="str">
        <f>IF(SD!A248="","",SD!A248)</f>
        <v/>
      </c>
      <c r="C251" s="56" t="str">
        <f>IF(SD!C248="","",SD!C248)</f>
        <v/>
      </c>
      <c r="D251" s="56" t="str">
        <f>IF(SD!E248="","",SD!E248)</f>
        <v/>
      </c>
      <c r="E251" s="56" t="str">
        <f>IF(SD!G248="","",SD!G248)</f>
        <v/>
      </c>
      <c r="F251" s="56" t="str">
        <f>IF(SD!I248="","",SD!I248)</f>
        <v/>
      </c>
      <c r="G251" s="56" t="str">
        <f>IF(SD!O248="","",SD!O248)</f>
        <v/>
      </c>
      <c r="H251" s="56" t="str">
        <f>IF(SD!Y248="","",SD!Y248)</f>
        <v/>
      </c>
    </row>
    <row r="252" spans="1:8" x14ac:dyDescent="0.25">
      <c r="A252" s="56" t="str">
        <f>IF(B252="","",ROWS($A$5:A252))</f>
        <v/>
      </c>
      <c r="B252" s="56" t="str">
        <f>IF(SD!A249="","",SD!A249)</f>
        <v/>
      </c>
      <c r="C252" s="56" t="str">
        <f>IF(SD!C249="","",SD!C249)</f>
        <v/>
      </c>
      <c r="D252" s="56" t="str">
        <f>IF(SD!E249="","",SD!E249)</f>
        <v/>
      </c>
      <c r="E252" s="56" t="str">
        <f>IF(SD!G249="","",SD!G249)</f>
        <v/>
      </c>
      <c r="F252" s="56" t="str">
        <f>IF(SD!I249="","",SD!I249)</f>
        <v/>
      </c>
      <c r="G252" s="56" t="str">
        <f>IF(SD!O249="","",SD!O249)</f>
        <v/>
      </c>
      <c r="H252" s="56" t="str">
        <f>IF(SD!Y249="","",SD!Y249)</f>
        <v/>
      </c>
    </row>
    <row r="253" spans="1:8" x14ac:dyDescent="0.25">
      <c r="A253" s="56" t="str">
        <f>IF(B253="","",ROWS($A$5:A253))</f>
        <v/>
      </c>
      <c r="B253" s="56" t="str">
        <f>IF(SD!A250="","",SD!A250)</f>
        <v/>
      </c>
      <c r="C253" s="56" t="str">
        <f>IF(SD!C250="","",SD!C250)</f>
        <v/>
      </c>
      <c r="D253" s="56" t="str">
        <f>IF(SD!E250="","",SD!E250)</f>
        <v/>
      </c>
      <c r="E253" s="56" t="str">
        <f>IF(SD!G250="","",SD!G250)</f>
        <v/>
      </c>
      <c r="F253" s="56" t="str">
        <f>IF(SD!I250="","",SD!I250)</f>
        <v/>
      </c>
      <c r="G253" s="56" t="str">
        <f>IF(SD!O250="","",SD!O250)</f>
        <v/>
      </c>
      <c r="H253" s="56" t="str">
        <f>IF(SD!Y250="","",SD!Y250)</f>
        <v/>
      </c>
    </row>
    <row r="254" spans="1:8" x14ac:dyDescent="0.25">
      <c r="A254" s="56" t="str">
        <f>IF(B254="","",ROWS($A$5:A254))</f>
        <v/>
      </c>
      <c r="B254" s="56" t="str">
        <f>IF(SD!A251="","",SD!A251)</f>
        <v/>
      </c>
      <c r="C254" s="56" t="str">
        <f>IF(SD!C251="","",SD!C251)</f>
        <v/>
      </c>
      <c r="D254" s="56" t="str">
        <f>IF(SD!E251="","",SD!E251)</f>
        <v/>
      </c>
      <c r="E254" s="56" t="str">
        <f>IF(SD!G251="","",SD!G251)</f>
        <v/>
      </c>
      <c r="F254" s="56" t="str">
        <f>IF(SD!I251="","",SD!I251)</f>
        <v/>
      </c>
      <c r="G254" s="56" t="str">
        <f>IF(SD!O251="","",SD!O251)</f>
        <v/>
      </c>
      <c r="H254" s="56" t="str">
        <f>IF(SD!Y251="","",SD!Y251)</f>
        <v/>
      </c>
    </row>
    <row r="255" spans="1:8" x14ac:dyDescent="0.25">
      <c r="A255" s="56" t="str">
        <f>IF(B255="","",ROWS($A$5:A255))</f>
        <v/>
      </c>
      <c r="B255" s="56" t="str">
        <f>IF(SD!A252="","",SD!A252)</f>
        <v/>
      </c>
      <c r="C255" s="56" t="str">
        <f>IF(SD!C252="","",SD!C252)</f>
        <v/>
      </c>
      <c r="D255" s="56" t="str">
        <f>IF(SD!E252="","",SD!E252)</f>
        <v/>
      </c>
      <c r="E255" s="56" t="str">
        <f>IF(SD!G252="","",SD!G252)</f>
        <v/>
      </c>
      <c r="F255" s="56" t="str">
        <f>IF(SD!I252="","",SD!I252)</f>
        <v/>
      </c>
      <c r="G255" s="56" t="str">
        <f>IF(SD!O252="","",SD!O252)</f>
        <v/>
      </c>
      <c r="H255" s="56" t="str">
        <f>IF(SD!Y252="","",SD!Y252)</f>
        <v/>
      </c>
    </row>
    <row r="256" spans="1:8" x14ac:dyDescent="0.25">
      <c r="A256" s="56" t="str">
        <f>IF(B256="","",ROWS($A$5:A256))</f>
        <v/>
      </c>
      <c r="B256" s="56" t="str">
        <f>IF(SD!A253="","",SD!A253)</f>
        <v/>
      </c>
      <c r="C256" s="56" t="str">
        <f>IF(SD!C253="","",SD!C253)</f>
        <v/>
      </c>
      <c r="D256" s="56" t="str">
        <f>IF(SD!E253="","",SD!E253)</f>
        <v/>
      </c>
      <c r="E256" s="56" t="str">
        <f>IF(SD!G253="","",SD!G253)</f>
        <v/>
      </c>
      <c r="F256" s="56" t="str">
        <f>IF(SD!I253="","",SD!I253)</f>
        <v/>
      </c>
      <c r="G256" s="56" t="str">
        <f>IF(SD!O253="","",SD!O253)</f>
        <v/>
      </c>
      <c r="H256" s="56" t="str">
        <f>IF(SD!Y253="","",SD!Y253)</f>
        <v/>
      </c>
    </row>
    <row r="257" spans="1:8" x14ac:dyDescent="0.25">
      <c r="A257" s="56" t="str">
        <f>IF(B257="","",ROWS($A$5:A257))</f>
        <v/>
      </c>
      <c r="B257" s="56" t="str">
        <f>IF(SD!A254="","",SD!A254)</f>
        <v/>
      </c>
      <c r="C257" s="56" t="str">
        <f>IF(SD!C254="","",SD!C254)</f>
        <v/>
      </c>
      <c r="D257" s="56" t="str">
        <f>IF(SD!E254="","",SD!E254)</f>
        <v/>
      </c>
      <c r="E257" s="56" t="str">
        <f>IF(SD!G254="","",SD!G254)</f>
        <v/>
      </c>
      <c r="F257" s="56" t="str">
        <f>IF(SD!I254="","",SD!I254)</f>
        <v/>
      </c>
      <c r="G257" s="56" t="str">
        <f>IF(SD!O254="","",SD!O254)</f>
        <v/>
      </c>
      <c r="H257" s="56" t="str">
        <f>IF(SD!Y254="","",SD!Y254)</f>
        <v/>
      </c>
    </row>
    <row r="258" spans="1:8" x14ac:dyDescent="0.25">
      <c r="A258" s="56" t="str">
        <f>IF(B258="","",ROWS($A$5:A258))</f>
        <v/>
      </c>
      <c r="B258" s="56" t="str">
        <f>IF(SD!A255="","",SD!A255)</f>
        <v/>
      </c>
      <c r="C258" s="56" t="str">
        <f>IF(SD!C255="","",SD!C255)</f>
        <v/>
      </c>
      <c r="D258" s="56" t="str">
        <f>IF(SD!E255="","",SD!E255)</f>
        <v/>
      </c>
      <c r="E258" s="56" t="str">
        <f>IF(SD!G255="","",SD!G255)</f>
        <v/>
      </c>
      <c r="F258" s="56" t="str">
        <f>IF(SD!I255="","",SD!I255)</f>
        <v/>
      </c>
      <c r="G258" s="56" t="str">
        <f>IF(SD!O255="","",SD!O255)</f>
        <v/>
      </c>
      <c r="H258" s="56" t="str">
        <f>IF(SD!Y255="","",SD!Y255)</f>
        <v/>
      </c>
    </row>
    <row r="259" spans="1:8" x14ac:dyDescent="0.25">
      <c r="A259" s="56" t="str">
        <f>IF(B259="","",ROWS($A$5:A259))</f>
        <v/>
      </c>
      <c r="B259" s="56" t="str">
        <f>IF(SD!A256="","",SD!A256)</f>
        <v/>
      </c>
      <c r="C259" s="56" t="str">
        <f>IF(SD!C256="","",SD!C256)</f>
        <v/>
      </c>
      <c r="D259" s="56" t="str">
        <f>IF(SD!E256="","",SD!E256)</f>
        <v/>
      </c>
      <c r="E259" s="56" t="str">
        <f>IF(SD!G256="","",SD!G256)</f>
        <v/>
      </c>
      <c r="F259" s="56" t="str">
        <f>IF(SD!I256="","",SD!I256)</f>
        <v/>
      </c>
      <c r="G259" s="56" t="str">
        <f>IF(SD!O256="","",SD!O256)</f>
        <v/>
      </c>
      <c r="H259" s="56" t="str">
        <f>IF(SD!Y256="","",SD!Y256)</f>
        <v/>
      </c>
    </row>
    <row r="260" spans="1:8" x14ac:dyDescent="0.25">
      <c r="A260" s="56" t="str">
        <f>IF(B260="","",ROWS($A$5:A260))</f>
        <v/>
      </c>
      <c r="B260" s="56" t="str">
        <f>IF(SD!A257="","",SD!A257)</f>
        <v/>
      </c>
      <c r="C260" s="56" t="str">
        <f>IF(SD!C257="","",SD!C257)</f>
        <v/>
      </c>
      <c r="D260" s="56" t="str">
        <f>IF(SD!E257="","",SD!E257)</f>
        <v/>
      </c>
      <c r="E260" s="56" t="str">
        <f>IF(SD!G257="","",SD!G257)</f>
        <v/>
      </c>
      <c r="F260" s="56" t="str">
        <f>IF(SD!I257="","",SD!I257)</f>
        <v/>
      </c>
      <c r="G260" s="56" t="str">
        <f>IF(SD!O257="","",SD!O257)</f>
        <v/>
      </c>
      <c r="H260" s="56" t="str">
        <f>IF(SD!Y257="","",SD!Y257)</f>
        <v/>
      </c>
    </row>
    <row r="261" spans="1:8" x14ac:dyDescent="0.25">
      <c r="A261" s="56" t="str">
        <f>IF(B261="","",ROWS($A$5:A261))</f>
        <v/>
      </c>
      <c r="B261" s="56" t="str">
        <f>IF(SD!A258="","",SD!A258)</f>
        <v/>
      </c>
      <c r="C261" s="56" t="str">
        <f>IF(SD!C258="","",SD!C258)</f>
        <v/>
      </c>
      <c r="D261" s="56" t="str">
        <f>IF(SD!E258="","",SD!E258)</f>
        <v/>
      </c>
      <c r="E261" s="56" t="str">
        <f>IF(SD!G258="","",SD!G258)</f>
        <v/>
      </c>
      <c r="F261" s="56" t="str">
        <f>IF(SD!I258="","",SD!I258)</f>
        <v/>
      </c>
      <c r="G261" s="56" t="str">
        <f>IF(SD!O258="","",SD!O258)</f>
        <v/>
      </c>
      <c r="H261" s="56" t="str">
        <f>IF(SD!Y258="","",SD!Y258)</f>
        <v/>
      </c>
    </row>
    <row r="262" spans="1:8" x14ac:dyDescent="0.25">
      <c r="A262" s="56" t="str">
        <f>IF(B262="","",ROWS($A$5:A262))</f>
        <v/>
      </c>
      <c r="B262" s="56" t="str">
        <f>IF(SD!A259="","",SD!A259)</f>
        <v/>
      </c>
      <c r="C262" s="56" t="str">
        <f>IF(SD!C259="","",SD!C259)</f>
        <v/>
      </c>
      <c r="D262" s="56" t="str">
        <f>IF(SD!E259="","",SD!E259)</f>
        <v/>
      </c>
      <c r="E262" s="56" t="str">
        <f>IF(SD!G259="","",SD!G259)</f>
        <v/>
      </c>
      <c r="F262" s="56" t="str">
        <f>IF(SD!I259="","",SD!I259)</f>
        <v/>
      </c>
      <c r="G262" s="56" t="str">
        <f>IF(SD!O259="","",SD!O259)</f>
        <v/>
      </c>
      <c r="H262" s="56" t="str">
        <f>IF(SD!Y259="","",SD!Y259)</f>
        <v/>
      </c>
    </row>
    <row r="263" spans="1:8" x14ac:dyDescent="0.25">
      <c r="A263" s="56" t="str">
        <f>IF(B263="","",ROWS($A$5:A263))</f>
        <v/>
      </c>
      <c r="B263" s="56" t="str">
        <f>IF(SD!A260="","",SD!A260)</f>
        <v/>
      </c>
      <c r="C263" s="56" t="str">
        <f>IF(SD!C260="","",SD!C260)</f>
        <v/>
      </c>
      <c r="D263" s="56" t="str">
        <f>IF(SD!E260="","",SD!E260)</f>
        <v/>
      </c>
      <c r="E263" s="56" t="str">
        <f>IF(SD!G260="","",SD!G260)</f>
        <v/>
      </c>
      <c r="F263" s="56" t="str">
        <f>IF(SD!I260="","",SD!I260)</f>
        <v/>
      </c>
      <c r="G263" s="56" t="str">
        <f>IF(SD!O260="","",SD!O260)</f>
        <v/>
      </c>
      <c r="H263" s="56" t="str">
        <f>IF(SD!Y260="","",SD!Y260)</f>
        <v/>
      </c>
    </row>
    <row r="264" spans="1:8" x14ac:dyDescent="0.25">
      <c r="A264" s="56" t="str">
        <f>IF(B264="","",ROWS($A$5:A264))</f>
        <v/>
      </c>
      <c r="B264" s="56" t="str">
        <f>IF(SD!A261="","",SD!A261)</f>
        <v/>
      </c>
      <c r="C264" s="56" t="str">
        <f>IF(SD!C261="","",SD!C261)</f>
        <v/>
      </c>
      <c r="D264" s="56" t="str">
        <f>IF(SD!E261="","",SD!E261)</f>
        <v/>
      </c>
      <c r="E264" s="56" t="str">
        <f>IF(SD!G261="","",SD!G261)</f>
        <v/>
      </c>
      <c r="F264" s="56" t="str">
        <f>IF(SD!I261="","",SD!I261)</f>
        <v/>
      </c>
      <c r="G264" s="56" t="str">
        <f>IF(SD!O261="","",SD!O261)</f>
        <v/>
      </c>
      <c r="H264" s="56" t="str">
        <f>IF(SD!Y261="","",SD!Y261)</f>
        <v/>
      </c>
    </row>
    <row r="265" spans="1:8" x14ac:dyDescent="0.25">
      <c r="A265" s="56" t="str">
        <f>IF(B265="","",ROWS($A$5:A265))</f>
        <v/>
      </c>
      <c r="B265" s="56" t="str">
        <f>IF(SD!A262="","",SD!A262)</f>
        <v/>
      </c>
      <c r="C265" s="56" t="str">
        <f>IF(SD!C262="","",SD!C262)</f>
        <v/>
      </c>
      <c r="D265" s="56" t="str">
        <f>IF(SD!E262="","",SD!E262)</f>
        <v/>
      </c>
      <c r="E265" s="56" t="str">
        <f>IF(SD!G262="","",SD!G262)</f>
        <v/>
      </c>
      <c r="F265" s="56" t="str">
        <f>IF(SD!I262="","",SD!I262)</f>
        <v/>
      </c>
      <c r="G265" s="56" t="str">
        <f>IF(SD!O262="","",SD!O262)</f>
        <v/>
      </c>
      <c r="H265" s="56" t="str">
        <f>IF(SD!Y262="","",SD!Y262)</f>
        <v/>
      </c>
    </row>
    <row r="266" spans="1:8" x14ac:dyDescent="0.25">
      <c r="A266" s="56" t="str">
        <f>IF(B266="","",ROWS($A$5:A266))</f>
        <v/>
      </c>
      <c r="B266" s="56" t="str">
        <f>IF(SD!A263="","",SD!A263)</f>
        <v/>
      </c>
      <c r="C266" s="56" t="str">
        <f>IF(SD!C263="","",SD!C263)</f>
        <v/>
      </c>
      <c r="D266" s="56" t="str">
        <f>IF(SD!E263="","",SD!E263)</f>
        <v/>
      </c>
      <c r="E266" s="56" t="str">
        <f>IF(SD!G263="","",SD!G263)</f>
        <v/>
      </c>
      <c r="F266" s="56" t="str">
        <f>IF(SD!I263="","",SD!I263)</f>
        <v/>
      </c>
      <c r="G266" s="56" t="str">
        <f>IF(SD!O263="","",SD!O263)</f>
        <v/>
      </c>
      <c r="H266" s="56" t="str">
        <f>IF(SD!Y263="","",SD!Y263)</f>
        <v/>
      </c>
    </row>
    <row r="267" spans="1:8" x14ac:dyDescent="0.25">
      <c r="A267" s="56" t="str">
        <f>IF(B267="","",ROWS($A$5:A267))</f>
        <v/>
      </c>
      <c r="B267" s="56" t="str">
        <f>IF(SD!A264="","",SD!A264)</f>
        <v/>
      </c>
      <c r="C267" s="56" t="str">
        <f>IF(SD!C264="","",SD!C264)</f>
        <v/>
      </c>
      <c r="D267" s="56" t="str">
        <f>IF(SD!E264="","",SD!E264)</f>
        <v/>
      </c>
      <c r="E267" s="56" t="str">
        <f>IF(SD!G264="","",SD!G264)</f>
        <v/>
      </c>
      <c r="F267" s="56" t="str">
        <f>IF(SD!I264="","",SD!I264)</f>
        <v/>
      </c>
      <c r="G267" s="56" t="str">
        <f>IF(SD!O264="","",SD!O264)</f>
        <v/>
      </c>
      <c r="H267" s="56" t="str">
        <f>IF(SD!Y264="","",SD!Y264)</f>
        <v/>
      </c>
    </row>
    <row r="268" spans="1:8" x14ac:dyDescent="0.25">
      <c r="A268" s="56" t="str">
        <f>IF(B268="","",ROWS($A$5:A268))</f>
        <v/>
      </c>
      <c r="B268" s="56" t="str">
        <f>IF(SD!A265="","",SD!A265)</f>
        <v/>
      </c>
      <c r="C268" s="56" t="str">
        <f>IF(SD!C265="","",SD!C265)</f>
        <v/>
      </c>
      <c r="D268" s="56" t="str">
        <f>IF(SD!E265="","",SD!E265)</f>
        <v/>
      </c>
      <c r="E268" s="56" t="str">
        <f>IF(SD!G265="","",SD!G265)</f>
        <v/>
      </c>
      <c r="F268" s="56" t="str">
        <f>IF(SD!I265="","",SD!I265)</f>
        <v/>
      </c>
      <c r="G268" s="56" t="str">
        <f>IF(SD!O265="","",SD!O265)</f>
        <v/>
      </c>
      <c r="H268" s="56" t="str">
        <f>IF(SD!Y265="","",SD!Y265)</f>
        <v/>
      </c>
    </row>
    <row r="269" spans="1:8" x14ac:dyDescent="0.25">
      <c r="A269" s="56" t="str">
        <f>IF(B269="","",ROWS($A$5:A269))</f>
        <v/>
      </c>
      <c r="B269" s="56" t="str">
        <f>IF(SD!A266="","",SD!A266)</f>
        <v/>
      </c>
      <c r="C269" s="56" t="str">
        <f>IF(SD!C266="","",SD!C266)</f>
        <v/>
      </c>
      <c r="D269" s="56" t="str">
        <f>IF(SD!E266="","",SD!E266)</f>
        <v/>
      </c>
      <c r="E269" s="56" t="str">
        <f>IF(SD!G266="","",SD!G266)</f>
        <v/>
      </c>
      <c r="F269" s="56" t="str">
        <f>IF(SD!I266="","",SD!I266)</f>
        <v/>
      </c>
      <c r="G269" s="56" t="str">
        <f>IF(SD!O266="","",SD!O266)</f>
        <v/>
      </c>
      <c r="H269" s="56" t="str">
        <f>IF(SD!Y266="","",SD!Y266)</f>
        <v/>
      </c>
    </row>
    <row r="270" spans="1:8" x14ac:dyDescent="0.25">
      <c r="A270" s="56" t="str">
        <f>IF(B270="","",ROWS($A$5:A270))</f>
        <v/>
      </c>
      <c r="B270" s="56" t="str">
        <f>IF(SD!A267="","",SD!A267)</f>
        <v/>
      </c>
      <c r="C270" s="56" t="str">
        <f>IF(SD!C267="","",SD!C267)</f>
        <v/>
      </c>
      <c r="D270" s="56" t="str">
        <f>IF(SD!E267="","",SD!E267)</f>
        <v/>
      </c>
      <c r="E270" s="56" t="str">
        <f>IF(SD!G267="","",SD!G267)</f>
        <v/>
      </c>
      <c r="F270" s="56" t="str">
        <f>IF(SD!I267="","",SD!I267)</f>
        <v/>
      </c>
      <c r="G270" s="56" t="str">
        <f>IF(SD!O267="","",SD!O267)</f>
        <v/>
      </c>
      <c r="H270" s="56" t="str">
        <f>IF(SD!Y267="","",SD!Y267)</f>
        <v/>
      </c>
    </row>
    <row r="271" spans="1:8" x14ac:dyDescent="0.25">
      <c r="A271" s="56" t="str">
        <f>IF(B271="","",ROWS($A$5:A271))</f>
        <v/>
      </c>
      <c r="B271" s="56" t="str">
        <f>IF(SD!A268="","",SD!A268)</f>
        <v/>
      </c>
      <c r="C271" s="56" t="str">
        <f>IF(SD!C268="","",SD!C268)</f>
        <v/>
      </c>
      <c r="D271" s="56" t="str">
        <f>IF(SD!E268="","",SD!E268)</f>
        <v/>
      </c>
      <c r="E271" s="56" t="str">
        <f>IF(SD!G268="","",SD!G268)</f>
        <v/>
      </c>
      <c r="F271" s="56" t="str">
        <f>IF(SD!I268="","",SD!I268)</f>
        <v/>
      </c>
      <c r="G271" s="56" t="str">
        <f>IF(SD!O268="","",SD!O268)</f>
        <v/>
      </c>
      <c r="H271" s="56" t="str">
        <f>IF(SD!Y268="","",SD!Y268)</f>
        <v/>
      </c>
    </row>
    <row r="272" spans="1:8" x14ac:dyDescent="0.25">
      <c r="A272" s="56" t="str">
        <f>IF(B272="","",ROWS($A$5:A272))</f>
        <v/>
      </c>
      <c r="B272" s="56" t="str">
        <f>IF(SD!A269="","",SD!A269)</f>
        <v/>
      </c>
      <c r="C272" s="56" t="str">
        <f>IF(SD!C269="","",SD!C269)</f>
        <v/>
      </c>
      <c r="D272" s="56" t="str">
        <f>IF(SD!E269="","",SD!E269)</f>
        <v/>
      </c>
      <c r="E272" s="56" t="str">
        <f>IF(SD!G269="","",SD!G269)</f>
        <v/>
      </c>
      <c r="F272" s="56" t="str">
        <f>IF(SD!I269="","",SD!I269)</f>
        <v/>
      </c>
      <c r="G272" s="56" t="str">
        <f>IF(SD!O269="","",SD!O269)</f>
        <v/>
      </c>
      <c r="H272" s="56" t="str">
        <f>IF(SD!Y269="","",SD!Y269)</f>
        <v/>
      </c>
    </row>
    <row r="273" spans="1:8" x14ac:dyDescent="0.25">
      <c r="A273" s="56" t="str">
        <f>IF(B273="","",ROWS($A$5:A273))</f>
        <v/>
      </c>
      <c r="B273" s="56" t="str">
        <f>IF(SD!A270="","",SD!A270)</f>
        <v/>
      </c>
      <c r="C273" s="56" t="str">
        <f>IF(SD!C270="","",SD!C270)</f>
        <v/>
      </c>
      <c r="D273" s="56" t="str">
        <f>IF(SD!E270="","",SD!E270)</f>
        <v/>
      </c>
      <c r="E273" s="56" t="str">
        <f>IF(SD!G270="","",SD!G270)</f>
        <v/>
      </c>
      <c r="F273" s="56" t="str">
        <f>IF(SD!I270="","",SD!I270)</f>
        <v/>
      </c>
      <c r="G273" s="56" t="str">
        <f>IF(SD!O270="","",SD!O270)</f>
        <v/>
      </c>
      <c r="H273" s="56" t="str">
        <f>IF(SD!Y270="","",SD!Y270)</f>
        <v/>
      </c>
    </row>
    <row r="274" spans="1:8" x14ac:dyDescent="0.25">
      <c r="A274" s="56" t="str">
        <f>IF(B274="","",ROWS($A$5:A274))</f>
        <v/>
      </c>
      <c r="B274" s="56" t="str">
        <f>IF(SD!A271="","",SD!A271)</f>
        <v/>
      </c>
      <c r="C274" s="56" t="str">
        <f>IF(SD!C271="","",SD!C271)</f>
        <v/>
      </c>
      <c r="D274" s="56" t="str">
        <f>IF(SD!E271="","",SD!E271)</f>
        <v/>
      </c>
      <c r="E274" s="56" t="str">
        <f>IF(SD!G271="","",SD!G271)</f>
        <v/>
      </c>
      <c r="F274" s="56" t="str">
        <f>IF(SD!I271="","",SD!I271)</f>
        <v/>
      </c>
      <c r="G274" s="56" t="str">
        <f>IF(SD!O271="","",SD!O271)</f>
        <v/>
      </c>
      <c r="H274" s="56" t="str">
        <f>IF(SD!Y271="","",SD!Y271)</f>
        <v/>
      </c>
    </row>
    <row r="275" spans="1:8" x14ac:dyDescent="0.25">
      <c r="A275" s="56" t="str">
        <f>IF(B275="","",ROWS($A$5:A275))</f>
        <v/>
      </c>
      <c r="B275" s="56" t="str">
        <f>IF(SD!A272="","",SD!A272)</f>
        <v/>
      </c>
      <c r="C275" s="56" t="str">
        <f>IF(SD!C272="","",SD!C272)</f>
        <v/>
      </c>
      <c r="D275" s="56" t="str">
        <f>IF(SD!E272="","",SD!E272)</f>
        <v/>
      </c>
      <c r="E275" s="56" t="str">
        <f>IF(SD!G272="","",SD!G272)</f>
        <v/>
      </c>
      <c r="F275" s="56" t="str">
        <f>IF(SD!I272="","",SD!I272)</f>
        <v/>
      </c>
      <c r="G275" s="56" t="str">
        <f>IF(SD!O272="","",SD!O272)</f>
        <v/>
      </c>
      <c r="H275" s="56" t="str">
        <f>IF(SD!Y272="","",SD!Y272)</f>
        <v/>
      </c>
    </row>
    <row r="276" spans="1:8" x14ac:dyDescent="0.25">
      <c r="A276" s="56" t="str">
        <f>IF(B276="","",ROWS($A$5:A276))</f>
        <v/>
      </c>
      <c r="B276" s="56" t="str">
        <f>IF(SD!A273="","",SD!A273)</f>
        <v/>
      </c>
      <c r="C276" s="56" t="str">
        <f>IF(SD!C273="","",SD!C273)</f>
        <v/>
      </c>
      <c r="D276" s="56" t="str">
        <f>IF(SD!E273="","",SD!E273)</f>
        <v/>
      </c>
      <c r="E276" s="56" t="str">
        <f>IF(SD!G273="","",SD!G273)</f>
        <v/>
      </c>
      <c r="F276" s="56" t="str">
        <f>IF(SD!I273="","",SD!I273)</f>
        <v/>
      </c>
      <c r="G276" s="56" t="str">
        <f>IF(SD!O273="","",SD!O273)</f>
        <v/>
      </c>
      <c r="H276" s="56" t="str">
        <f>IF(SD!Y273="","",SD!Y273)</f>
        <v/>
      </c>
    </row>
    <row r="277" spans="1:8" x14ac:dyDescent="0.25">
      <c r="A277" s="56" t="str">
        <f>IF(B277="","",ROWS($A$5:A277))</f>
        <v/>
      </c>
      <c r="B277" s="56" t="str">
        <f>IF(SD!A274="","",SD!A274)</f>
        <v/>
      </c>
      <c r="C277" s="56" t="str">
        <f>IF(SD!C274="","",SD!C274)</f>
        <v/>
      </c>
      <c r="D277" s="56" t="str">
        <f>IF(SD!E274="","",SD!E274)</f>
        <v/>
      </c>
      <c r="E277" s="56" t="str">
        <f>IF(SD!G274="","",SD!G274)</f>
        <v/>
      </c>
      <c r="F277" s="56" t="str">
        <f>IF(SD!I274="","",SD!I274)</f>
        <v/>
      </c>
      <c r="G277" s="56" t="str">
        <f>IF(SD!O274="","",SD!O274)</f>
        <v/>
      </c>
      <c r="H277" s="56" t="str">
        <f>IF(SD!Y274="","",SD!Y274)</f>
        <v/>
      </c>
    </row>
    <row r="278" spans="1:8" x14ac:dyDescent="0.25">
      <c r="A278" s="56" t="str">
        <f>IF(B278="","",ROWS($A$5:A278))</f>
        <v/>
      </c>
      <c r="B278" s="56" t="str">
        <f>IF(SD!A275="","",SD!A275)</f>
        <v/>
      </c>
      <c r="C278" s="56" t="str">
        <f>IF(SD!C275="","",SD!C275)</f>
        <v/>
      </c>
      <c r="D278" s="56" t="str">
        <f>IF(SD!E275="","",SD!E275)</f>
        <v/>
      </c>
      <c r="E278" s="56" t="str">
        <f>IF(SD!G275="","",SD!G275)</f>
        <v/>
      </c>
      <c r="F278" s="56" t="str">
        <f>IF(SD!I275="","",SD!I275)</f>
        <v/>
      </c>
      <c r="G278" s="56" t="str">
        <f>IF(SD!O275="","",SD!O275)</f>
        <v/>
      </c>
      <c r="H278" s="56" t="str">
        <f>IF(SD!Y275="","",SD!Y275)</f>
        <v/>
      </c>
    </row>
    <row r="279" spans="1:8" x14ac:dyDescent="0.25">
      <c r="A279" s="56" t="str">
        <f>IF(B279="","",ROWS($A$5:A279))</f>
        <v/>
      </c>
      <c r="B279" s="56" t="str">
        <f>IF(SD!A276="","",SD!A276)</f>
        <v/>
      </c>
      <c r="C279" s="56" t="str">
        <f>IF(SD!C276="","",SD!C276)</f>
        <v/>
      </c>
      <c r="D279" s="56" t="str">
        <f>IF(SD!E276="","",SD!E276)</f>
        <v/>
      </c>
      <c r="E279" s="56" t="str">
        <f>IF(SD!G276="","",SD!G276)</f>
        <v/>
      </c>
      <c r="F279" s="56" t="str">
        <f>IF(SD!I276="","",SD!I276)</f>
        <v/>
      </c>
      <c r="G279" s="56" t="str">
        <f>IF(SD!O276="","",SD!O276)</f>
        <v/>
      </c>
      <c r="H279" s="56" t="str">
        <f>IF(SD!Y276="","",SD!Y276)</f>
        <v/>
      </c>
    </row>
    <row r="280" spans="1:8" x14ac:dyDescent="0.25">
      <c r="A280" s="56" t="str">
        <f>IF(B280="","",ROWS($A$5:A280))</f>
        <v/>
      </c>
      <c r="B280" s="56" t="str">
        <f>IF(SD!A277="","",SD!A277)</f>
        <v/>
      </c>
      <c r="C280" s="56" t="str">
        <f>IF(SD!C277="","",SD!C277)</f>
        <v/>
      </c>
      <c r="D280" s="56" t="str">
        <f>IF(SD!E277="","",SD!E277)</f>
        <v/>
      </c>
      <c r="E280" s="56" t="str">
        <f>IF(SD!G277="","",SD!G277)</f>
        <v/>
      </c>
      <c r="F280" s="56" t="str">
        <f>IF(SD!I277="","",SD!I277)</f>
        <v/>
      </c>
      <c r="G280" s="56" t="str">
        <f>IF(SD!O277="","",SD!O277)</f>
        <v/>
      </c>
      <c r="H280" s="56" t="str">
        <f>IF(SD!Y277="","",SD!Y277)</f>
        <v/>
      </c>
    </row>
    <row r="281" spans="1:8" x14ac:dyDescent="0.25">
      <c r="A281" s="56" t="str">
        <f>IF(B281="","",ROWS($A$5:A281))</f>
        <v/>
      </c>
      <c r="B281" s="56" t="str">
        <f>IF(SD!A278="","",SD!A278)</f>
        <v/>
      </c>
      <c r="C281" s="56" t="str">
        <f>IF(SD!C278="","",SD!C278)</f>
        <v/>
      </c>
      <c r="D281" s="56" t="str">
        <f>IF(SD!E278="","",SD!E278)</f>
        <v/>
      </c>
      <c r="E281" s="56" t="str">
        <f>IF(SD!G278="","",SD!G278)</f>
        <v/>
      </c>
      <c r="F281" s="56" t="str">
        <f>IF(SD!I278="","",SD!I278)</f>
        <v/>
      </c>
      <c r="G281" s="56" t="str">
        <f>IF(SD!O278="","",SD!O278)</f>
        <v/>
      </c>
      <c r="H281" s="56" t="str">
        <f>IF(SD!Y278="","",SD!Y278)</f>
        <v/>
      </c>
    </row>
    <row r="282" spans="1:8" x14ac:dyDescent="0.25">
      <c r="A282" s="56" t="str">
        <f>IF(B282="","",ROWS($A$5:A282))</f>
        <v/>
      </c>
      <c r="B282" s="56" t="str">
        <f>IF(SD!A279="","",SD!A279)</f>
        <v/>
      </c>
      <c r="C282" s="56" t="str">
        <f>IF(SD!C279="","",SD!C279)</f>
        <v/>
      </c>
      <c r="D282" s="56" t="str">
        <f>IF(SD!E279="","",SD!E279)</f>
        <v/>
      </c>
      <c r="E282" s="56" t="str">
        <f>IF(SD!G279="","",SD!G279)</f>
        <v/>
      </c>
      <c r="F282" s="56" t="str">
        <f>IF(SD!I279="","",SD!I279)</f>
        <v/>
      </c>
      <c r="G282" s="56" t="str">
        <f>IF(SD!O279="","",SD!O279)</f>
        <v/>
      </c>
      <c r="H282" s="56" t="str">
        <f>IF(SD!Y279="","",SD!Y279)</f>
        <v/>
      </c>
    </row>
    <row r="283" spans="1:8" x14ac:dyDescent="0.25">
      <c r="A283" s="56" t="str">
        <f>IF(B283="","",ROWS($A$5:A283))</f>
        <v/>
      </c>
      <c r="B283" s="56" t="str">
        <f>IF(SD!A280="","",SD!A280)</f>
        <v/>
      </c>
      <c r="C283" s="56" t="str">
        <f>IF(SD!C280="","",SD!C280)</f>
        <v/>
      </c>
      <c r="D283" s="56" t="str">
        <f>IF(SD!E280="","",SD!E280)</f>
        <v/>
      </c>
      <c r="E283" s="56" t="str">
        <f>IF(SD!G280="","",SD!G280)</f>
        <v/>
      </c>
      <c r="F283" s="56" t="str">
        <f>IF(SD!I280="","",SD!I280)</f>
        <v/>
      </c>
      <c r="G283" s="56" t="str">
        <f>IF(SD!O280="","",SD!O280)</f>
        <v/>
      </c>
      <c r="H283" s="56" t="str">
        <f>IF(SD!Y280="","",SD!Y280)</f>
        <v/>
      </c>
    </row>
    <row r="284" spans="1:8" x14ac:dyDescent="0.25">
      <c r="A284" s="56" t="str">
        <f>IF(B284="","",ROWS($A$5:A284))</f>
        <v/>
      </c>
      <c r="B284" s="56" t="str">
        <f>IF(SD!A281="","",SD!A281)</f>
        <v/>
      </c>
      <c r="C284" s="56" t="str">
        <f>IF(SD!C281="","",SD!C281)</f>
        <v/>
      </c>
      <c r="D284" s="56" t="str">
        <f>IF(SD!E281="","",SD!E281)</f>
        <v/>
      </c>
      <c r="E284" s="56" t="str">
        <f>IF(SD!G281="","",SD!G281)</f>
        <v/>
      </c>
      <c r="F284" s="56" t="str">
        <f>IF(SD!I281="","",SD!I281)</f>
        <v/>
      </c>
      <c r="G284" s="56" t="str">
        <f>IF(SD!O281="","",SD!O281)</f>
        <v/>
      </c>
      <c r="H284" s="56" t="str">
        <f>IF(SD!Y281="","",SD!Y281)</f>
        <v/>
      </c>
    </row>
    <row r="285" spans="1:8" x14ac:dyDescent="0.25">
      <c r="A285" s="56" t="str">
        <f>IF(B285="","",ROWS($A$5:A285))</f>
        <v/>
      </c>
      <c r="B285" s="56" t="str">
        <f>IF(SD!A282="","",SD!A282)</f>
        <v/>
      </c>
      <c r="C285" s="56" t="str">
        <f>IF(SD!C282="","",SD!C282)</f>
        <v/>
      </c>
      <c r="D285" s="56" t="str">
        <f>IF(SD!E282="","",SD!E282)</f>
        <v/>
      </c>
      <c r="E285" s="56" t="str">
        <f>IF(SD!G282="","",SD!G282)</f>
        <v/>
      </c>
      <c r="F285" s="56" t="str">
        <f>IF(SD!I282="","",SD!I282)</f>
        <v/>
      </c>
      <c r="G285" s="56" t="str">
        <f>IF(SD!O282="","",SD!O282)</f>
        <v/>
      </c>
      <c r="H285" s="56" t="str">
        <f>IF(SD!Y282="","",SD!Y282)</f>
        <v/>
      </c>
    </row>
    <row r="286" spans="1:8" x14ac:dyDescent="0.25">
      <c r="A286" s="56" t="str">
        <f>IF(B286="","",ROWS($A$5:A286))</f>
        <v/>
      </c>
      <c r="B286" s="56" t="str">
        <f>IF(SD!A283="","",SD!A283)</f>
        <v/>
      </c>
      <c r="C286" s="56" t="str">
        <f>IF(SD!C283="","",SD!C283)</f>
        <v/>
      </c>
      <c r="D286" s="56" t="str">
        <f>IF(SD!E283="","",SD!E283)</f>
        <v/>
      </c>
      <c r="E286" s="56" t="str">
        <f>IF(SD!G283="","",SD!G283)</f>
        <v/>
      </c>
      <c r="F286" s="56" t="str">
        <f>IF(SD!I283="","",SD!I283)</f>
        <v/>
      </c>
      <c r="G286" s="56" t="str">
        <f>IF(SD!O283="","",SD!O283)</f>
        <v/>
      </c>
      <c r="H286" s="56" t="str">
        <f>IF(SD!Y283="","",SD!Y283)</f>
        <v/>
      </c>
    </row>
    <row r="287" spans="1:8" x14ac:dyDescent="0.25">
      <c r="A287" s="56" t="str">
        <f>IF(B287="","",ROWS($A$5:A287))</f>
        <v/>
      </c>
      <c r="B287" s="56" t="str">
        <f>IF(SD!A284="","",SD!A284)</f>
        <v/>
      </c>
      <c r="C287" s="56" t="str">
        <f>IF(SD!C284="","",SD!C284)</f>
        <v/>
      </c>
      <c r="D287" s="56" t="str">
        <f>IF(SD!E284="","",SD!E284)</f>
        <v/>
      </c>
      <c r="E287" s="56" t="str">
        <f>IF(SD!G284="","",SD!G284)</f>
        <v/>
      </c>
      <c r="F287" s="56" t="str">
        <f>IF(SD!I284="","",SD!I284)</f>
        <v/>
      </c>
      <c r="G287" s="56" t="str">
        <f>IF(SD!O284="","",SD!O284)</f>
        <v/>
      </c>
      <c r="H287" s="56" t="str">
        <f>IF(SD!Y284="","",SD!Y284)</f>
        <v/>
      </c>
    </row>
    <row r="288" spans="1:8" x14ac:dyDescent="0.25">
      <c r="A288" s="56" t="str">
        <f>IF(B288="","",ROWS($A$5:A288))</f>
        <v/>
      </c>
      <c r="B288" s="56" t="str">
        <f>IF(SD!A285="","",SD!A285)</f>
        <v/>
      </c>
      <c r="C288" s="56" t="str">
        <f>IF(SD!C285="","",SD!C285)</f>
        <v/>
      </c>
      <c r="D288" s="56" t="str">
        <f>IF(SD!E285="","",SD!E285)</f>
        <v/>
      </c>
      <c r="E288" s="56" t="str">
        <f>IF(SD!G285="","",SD!G285)</f>
        <v/>
      </c>
      <c r="F288" s="56" t="str">
        <f>IF(SD!I285="","",SD!I285)</f>
        <v/>
      </c>
      <c r="G288" s="56" t="str">
        <f>IF(SD!O285="","",SD!O285)</f>
        <v/>
      </c>
      <c r="H288" s="56" t="str">
        <f>IF(SD!Y285="","",SD!Y285)</f>
        <v/>
      </c>
    </row>
    <row r="289" spans="1:8" x14ac:dyDescent="0.25">
      <c r="A289" s="56" t="str">
        <f>IF(B289="","",ROWS($A$5:A289))</f>
        <v/>
      </c>
      <c r="B289" s="56" t="str">
        <f>IF(SD!A286="","",SD!A286)</f>
        <v/>
      </c>
      <c r="C289" s="56" t="str">
        <f>IF(SD!C286="","",SD!C286)</f>
        <v/>
      </c>
      <c r="D289" s="56" t="str">
        <f>IF(SD!E286="","",SD!E286)</f>
        <v/>
      </c>
      <c r="E289" s="56" t="str">
        <f>IF(SD!G286="","",SD!G286)</f>
        <v/>
      </c>
      <c r="F289" s="56" t="str">
        <f>IF(SD!I286="","",SD!I286)</f>
        <v/>
      </c>
      <c r="G289" s="56" t="str">
        <f>IF(SD!O286="","",SD!O286)</f>
        <v/>
      </c>
      <c r="H289" s="56" t="str">
        <f>IF(SD!Y286="","",SD!Y286)</f>
        <v/>
      </c>
    </row>
    <row r="290" spans="1:8" x14ac:dyDescent="0.25">
      <c r="A290" s="56" t="str">
        <f>IF(B290="","",ROWS($A$5:A290))</f>
        <v/>
      </c>
      <c r="B290" s="56" t="str">
        <f>IF(SD!A287="","",SD!A287)</f>
        <v/>
      </c>
      <c r="C290" s="56" t="str">
        <f>IF(SD!C287="","",SD!C287)</f>
        <v/>
      </c>
      <c r="D290" s="56" t="str">
        <f>IF(SD!E287="","",SD!E287)</f>
        <v/>
      </c>
      <c r="E290" s="56" t="str">
        <f>IF(SD!G287="","",SD!G287)</f>
        <v/>
      </c>
      <c r="F290" s="56" t="str">
        <f>IF(SD!I287="","",SD!I287)</f>
        <v/>
      </c>
      <c r="G290" s="56" t="str">
        <f>IF(SD!O287="","",SD!O287)</f>
        <v/>
      </c>
      <c r="H290" s="56" t="str">
        <f>IF(SD!Y287="","",SD!Y287)</f>
        <v/>
      </c>
    </row>
    <row r="291" spans="1:8" x14ac:dyDescent="0.25">
      <c r="A291" s="56" t="str">
        <f>IF(B291="","",ROWS($A$5:A291))</f>
        <v/>
      </c>
      <c r="B291" s="56" t="str">
        <f>IF(SD!A288="","",SD!A288)</f>
        <v/>
      </c>
      <c r="C291" s="56" t="str">
        <f>IF(SD!C288="","",SD!C288)</f>
        <v/>
      </c>
      <c r="D291" s="56" t="str">
        <f>IF(SD!E288="","",SD!E288)</f>
        <v/>
      </c>
      <c r="E291" s="56" t="str">
        <f>IF(SD!G288="","",SD!G288)</f>
        <v/>
      </c>
      <c r="F291" s="56" t="str">
        <f>IF(SD!I288="","",SD!I288)</f>
        <v/>
      </c>
      <c r="G291" s="56" t="str">
        <f>IF(SD!O288="","",SD!O288)</f>
        <v/>
      </c>
      <c r="H291" s="56" t="str">
        <f>IF(SD!Y288="","",SD!Y288)</f>
        <v/>
      </c>
    </row>
    <row r="292" spans="1:8" x14ac:dyDescent="0.25">
      <c r="A292" s="56" t="str">
        <f>IF(B292="","",ROWS($A$5:A292))</f>
        <v/>
      </c>
      <c r="B292" s="56" t="str">
        <f>IF(SD!A289="","",SD!A289)</f>
        <v/>
      </c>
      <c r="C292" s="56" t="str">
        <f>IF(SD!C289="","",SD!C289)</f>
        <v/>
      </c>
      <c r="D292" s="56" t="str">
        <f>IF(SD!E289="","",SD!E289)</f>
        <v/>
      </c>
      <c r="E292" s="56" t="str">
        <f>IF(SD!G289="","",SD!G289)</f>
        <v/>
      </c>
      <c r="F292" s="56" t="str">
        <f>IF(SD!I289="","",SD!I289)</f>
        <v/>
      </c>
      <c r="G292" s="56" t="str">
        <f>IF(SD!O289="","",SD!O289)</f>
        <v/>
      </c>
      <c r="H292" s="56" t="str">
        <f>IF(SD!Y289="","",SD!Y289)</f>
        <v/>
      </c>
    </row>
    <row r="293" spans="1:8" x14ac:dyDescent="0.25">
      <c r="A293" s="56" t="str">
        <f>IF(B293="","",ROWS($A$5:A293))</f>
        <v/>
      </c>
      <c r="B293" s="56" t="str">
        <f>IF(SD!A290="","",SD!A290)</f>
        <v/>
      </c>
      <c r="C293" s="56" t="str">
        <f>IF(SD!C290="","",SD!C290)</f>
        <v/>
      </c>
      <c r="D293" s="56" t="str">
        <f>IF(SD!E290="","",SD!E290)</f>
        <v/>
      </c>
      <c r="E293" s="56" t="str">
        <f>IF(SD!G290="","",SD!G290)</f>
        <v/>
      </c>
      <c r="F293" s="56" t="str">
        <f>IF(SD!I290="","",SD!I290)</f>
        <v/>
      </c>
      <c r="G293" s="56" t="str">
        <f>IF(SD!O290="","",SD!O290)</f>
        <v/>
      </c>
      <c r="H293" s="56" t="str">
        <f>IF(SD!Y290="","",SD!Y290)</f>
        <v/>
      </c>
    </row>
    <row r="294" spans="1:8" x14ac:dyDescent="0.25">
      <c r="A294" s="56" t="str">
        <f>IF(B294="","",ROWS($A$5:A294))</f>
        <v/>
      </c>
      <c r="B294" s="56" t="str">
        <f>IF(SD!A291="","",SD!A291)</f>
        <v/>
      </c>
      <c r="C294" s="56" t="str">
        <f>IF(SD!C291="","",SD!C291)</f>
        <v/>
      </c>
      <c r="D294" s="56" t="str">
        <f>IF(SD!E291="","",SD!E291)</f>
        <v/>
      </c>
      <c r="E294" s="56" t="str">
        <f>IF(SD!G291="","",SD!G291)</f>
        <v/>
      </c>
      <c r="F294" s="56" t="str">
        <f>IF(SD!I291="","",SD!I291)</f>
        <v/>
      </c>
      <c r="G294" s="56" t="str">
        <f>IF(SD!O291="","",SD!O291)</f>
        <v/>
      </c>
      <c r="H294" s="56" t="str">
        <f>IF(SD!Y291="","",SD!Y291)</f>
        <v/>
      </c>
    </row>
    <row r="295" spans="1:8" x14ac:dyDescent="0.25">
      <c r="A295" s="56" t="str">
        <f>IF(B295="","",ROWS($A$5:A295))</f>
        <v/>
      </c>
      <c r="B295" s="56" t="str">
        <f>IF(SD!A292="","",SD!A292)</f>
        <v/>
      </c>
      <c r="C295" s="56" t="str">
        <f>IF(SD!C292="","",SD!C292)</f>
        <v/>
      </c>
      <c r="D295" s="56" t="str">
        <f>IF(SD!E292="","",SD!E292)</f>
        <v/>
      </c>
      <c r="E295" s="56" t="str">
        <f>IF(SD!G292="","",SD!G292)</f>
        <v/>
      </c>
      <c r="F295" s="56" t="str">
        <f>IF(SD!I292="","",SD!I292)</f>
        <v/>
      </c>
      <c r="G295" s="56" t="str">
        <f>IF(SD!O292="","",SD!O292)</f>
        <v/>
      </c>
      <c r="H295" s="56" t="str">
        <f>IF(SD!Y292="","",SD!Y292)</f>
        <v/>
      </c>
    </row>
    <row r="296" spans="1:8" x14ac:dyDescent="0.25">
      <c r="A296" s="56" t="str">
        <f>IF(B296="","",ROWS($A$5:A296))</f>
        <v/>
      </c>
      <c r="B296" s="56" t="str">
        <f>IF(SD!A293="","",SD!A293)</f>
        <v/>
      </c>
      <c r="C296" s="56" t="str">
        <f>IF(SD!C293="","",SD!C293)</f>
        <v/>
      </c>
      <c r="D296" s="56" t="str">
        <f>IF(SD!E293="","",SD!E293)</f>
        <v/>
      </c>
      <c r="E296" s="56" t="str">
        <f>IF(SD!G293="","",SD!G293)</f>
        <v/>
      </c>
      <c r="F296" s="56" t="str">
        <f>IF(SD!I293="","",SD!I293)</f>
        <v/>
      </c>
      <c r="G296" s="56" t="str">
        <f>IF(SD!O293="","",SD!O293)</f>
        <v/>
      </c>
      <c r="H296" s="56" t="str">
        <f>IF(SD!Y293="","",SD!Y293)</f>
        <v/>
      </c>
    </row>
    <row r="297" spans="1:8" x14ac:dyDescent="0.25">
      <c r="A297" s="56" t="str">
        <f>IF(B297="","",ROWS($A$5:A297))</f>
        <v/>
      </c>
      <c r="B297" s="56" t="str">
        <f>IF(SD!A294="","",SD!A294)</f>
        <v/>
      </c>
      <c r="C297" s="56" t="str">
        <f>IF(SD!C294="","",SD!C294)</f>
        <v/>
      </c>
      <c r="D297" s="56" t="str">
        <f>IF(SD!E294="","",SD!E294)</f>
        <v/>
      </c>
      <c r="E297" s="56" t="str">
        <f>IF(SD!G294="","",SD!G294)</f>
        <v/>
      </c>
      <c r="F297" s="56" t="str">
        <f>IF(SD!I294="","",SD!I294)</f>
        <v/>
      </c>
      <c r="G297" s="56" t="str">
        <f>IF(SD!O294="","",SD!O294)</f>
        <v/>
      </c>
      <c r="H297" s="56" t="str">
        <f>IF(SD!Y294="","",SD!Y294)</f>
        <v/>
      </c>
    </row>
    <row r="298" spans="1:8" x14ac:dyDescent="0.25">
      <c r="A298" s="56" t="str">
        <f>IF(B298="","",ROWS($A$5:A298))</f>
        <v/>
      </c>
      <c r="B298" s="56" t="str">
        <f>IF(SD!A295="","",SD!A295)</f>
        <v/>
      </c>
      <c r="C298" s="56" t="str">
        <f>IF(SD!C295="","",SD!C295)</f>
        <v/>
      </c>
      <c r="D298" s="56" t="str">
        <f>IF(SD!E295="","",SD!E295)</f>
        <v/>
      </c>
      <c r="E298" s="56" t="str">
        <f>IF(SD!G295="","",SD!G295)</f>
        <v/>
      </c>
      <c r="F298" s="56" t="str">
        <f>IF(SD!I295="","",SD!I295)</f>
        <v/>
      </c>
      <c r="G298" s="56" t="str">
        <f>IF(SD!O295="","",SD!O295)</f>
        <v/>
      </c>
      <c r="H298" s="56" t="str">
        <f>IF(SD!Y295="","",SD!Y295)</f>
        <v/>
      </c>
    </row>
    <row r="299" spans="1:8" x14ac:dyDescent="0.25">
      <c r="A299" s="56" t="str">
        <f>IF(B299="","",ROWS($A$5:A299))</f>
        <v/>
      </c>
      <c r="B299" s="56" t="str">
        <f>IF(SD!A296="","",SD!A296)</f>
        <v/>
      </c>
      <c r="C299" s="56" t="str">
        <f>IF(SD!C296="","",SD!C296)</f>
        <v/>
      </c>
      <c r="D299" s="56" t="str">
        <f>IF(SD!E296="","",SD!E296)</f>
        <v/>
      </c>
      <c r="E299" s="56" t="str">
        <f>IF(SD!G296="","",SD!G296)</f>
        <v/>
      </c>
      <c r="F299" s="56" t="str">
        <f>IF(SD!I296="","",SD!I296)</f>
        <v/>
      </c>
      <c r="G299" s="56" t="str">
        <f>IF(SD!O296="","",SD!O296)</f>
        <v/>
      </c>
      <c r="H299" s="56" t="str">
        <f>IF(SD!Y296="","",SD!Y296)</f>
        <v/>
      </c>
    </row>
    <row r="300" spans="1:8" x14ac:dyDescent="0.25">
      <c r="A300" s="56" t="str">
        <f>IF(B300="","",ROWS($A$5:A300))</f>
        <v/>
      </c>
      <c r="B300" s="56" t="str">
        <f>IF(SD!A297="","",SD!A297)</f>
        <v/>
      </c>
      <c r="C300" s="56" t="str">
        <f>IF(SD!C297="","",SD!C297)</f>
        <v/>
      </c>
      <c r="D300" s="56" t="str">
        <f>IF(SD!E297="","",SD!E297)</f>
        <v/>
      </c>
      <c r="E300" s="56" t="str">
        <f>IF(SD!G297="","",SD!G297)</f>
        <v/>
      </c>
      <c r="F300" s="56" t="str">
        <f>IF(SD!I297="","",SD!I297)</f>
        <v/>
      </c>
      <c r="G300" s="56" t="str">
        <f>IF(SD!O297="","",SD!O297)</f>
        <v/>
      </c>
      <c r="H300" s="56" t="str">
        <f>IF(SD!Y297="","",SD!Y297)</f>
        <v/>
      </c>
    </row>
    <row r="301" spans="1:8" x14ac:dyDescent="0.25">
      <c r="A301" s="56" t="str">
        <f>IF(B301="","",ROWS($A$5:A301))</f>
        <v/>
      </c>
      <c r="B301" s="56" t="str">
        <f>IF(SD!A298="","",SD!A298)</f>
        <v/>
      </c>
      <c r="C301" s="56" t="str">
        <f>IF(SD!C298="","",SD!C298)</f>
        <v/>
      </c>
      <c r="D301" s="56" t="str">
        <f>IF(SD!E298="","",SD!E298)</f>
        <v/>
      </c>
      <c r="E301" s="56" t="str">
        <f>IF(SD!G298="","",SD!G298)</f>
        <v/>
      </c>
      <c r="F301" s="56" t="str">
        <f>IF(SD!I298="","",SD!I298)</f>
        <v/>
      </c>
      <c r="G301" s="56" t="str">
        <f>IF(SD!O298="","",SD!O298)</f>
        <v/>
      </c>
      <c r="H301" s="56" t="str">
        <f>IF(SD!Y298="","",SD!Y298)</f>
        <v/>
      </c>
    </row>
    <row r="302" spans="1:8" x14ac:dyDescent="0.25">
      <c r="A302" s="56" t="str">
        <f>IF(B302="","",ROWS($A$5:A302))</f>
        <v/>
      </c>
      <c r="B302" s="56" t="str">
        <f>IF(SD!A299="","",SD!A299)</f>
        <v/>
      </c>
      <c r="C302" s="56" t="str">
        <f>IF(SD!C299="","",SD!C299)</f>
        <v/>
      </c>
      <c r="D302" s="56" t="str">
        <f>IF(SD!E299="","",SD!E299)</f>
        <v/>
      </c>
      <c r="E302" s="56" t="str">
        <f>IF(SD!G299="","",SD!G299)</f>
        <v/>
      </c>
      <c r="F302" s="56" t="str">
        <f>IF(SD!I299="","",SD!I299)</f>
        <v/>
      </c>
      <c r="G302" s="56" t="str">
        <f>IF(SD!O299="","",SD!O299)</f>
        <v/>
      </c>
      <c r="H302" s="56" t="str">
        <f>IF(SD!Y299="","",SD!Y299)</f>
        <v/>
      </c>
    </row>
    <row r="303" spans="1:8" x14ac:dyDescent="0.25">
      <c r="A303" s="56" t="str">
        <f>IF(B303="","",ROWS($A$5:A303))</f>
        <v/>
      </c>
      <c r="B303" s="56" t="str">
        <f>IF(SD!A300="","",SD!A300)</f>
        <v/>
      </c>
      <c r="C303" s="56" t="str">
        <f>IF(SD!C300="","",SD!C300)</f>
        <v/>
      </c>
      <c r="D303" s="56" t="str">
        <f>IF(SD!E300="","",SD!E300)</f>
        <v/>
      </c>
      <c r="E303" s="56" t="str">
        <f>IF(SD!G300="","",SD!G300)</f>
        <v/>
      </c>
      <c r="F303" s="56" t="str">
        <f>IF(SD!I300="","",SD!I300)</f>
        <v/>
      </c>
      <c r="G303" s="56" t="str">
        <f>IF(SD!O300="","",SD!O300)</f>
        <v/>
      </c>
      <c r="H303" s="56" t="str">
        <f>IF(SD!Y300="","",SD!Y300)</f>
        <v/>
      </c>
    </row>
    <row r="304" spans="1:8" x14ac:dyDescent="0.25">
      <c r="A304" s="56" t="str">
        <f>IF(B304="","",ROWS($A$5:A304))</f>
        <v/>
      </c>
      <c r="B304" s="56" t="str">
        <f>IF(SD!A301="","",SD!A301)</f>
        <v/>
      </c>
      <c r="C304" s="56" t="str">
        <f>IF(SD!C301="","",SD!C301)</f>
        <v/>
      </c>
      <c r="D304" s="56" t="str">
        <f>IF(SD!E301="","",SD!E301)</f>
        <v/>
      </c>
      <c r="E304" s="56" t="str">
        <f>IF(SD!G301="","",SD!G301)</f>
        <v/>
      </c>
      <c r="F304" s="56" t="str">
        <f>IF(SD!I301="","",SD!I301)</f>
        <v/>
      </c>
      <c r="G304" s="56" t="str">
        <f>IF(SD!O301="","",SD!O301)</f>
        <v/>
      </c>
      <c r="H304" s="56" t="str">
        <f>IF(SD!Y301="","",SD!Y301)</f>
        <v/>
      </c>
    </row>
    <row r="305" spans="1:8" x14ac:dyDescent="0.25">
      <c r="A305" s="56" t="str">
        <f>IF(B305="","",ROWS($A$5:A305))</f>
        <v/>
      </c>
      <c r="B305" s="56" t="str">
        <f>IF(SD!A302="","",SD!A302)</f>
        <v/>
      </c>
      <c r="C305" s="56" t="str">
        <f>IF(SD!C302="","",SD!C302)</f>
        <v/>
      </c>
      <c r="D305" s="56" t="str">
        <f>IF(SD!E302="","",SD!E302)</f>
        <v/>
      </c>
      <c r="E305" s="56" t="str">
        <f>IF(SD!G302="","",SD!G302)</f>
        <v/>
      </c>
      <c r="F305" s="56" t="str">
        <f>IF(SD!I302="","",SD!I302)</f>
        <v/>
      </c>
      <c r="G305" s="56" t="str">
        <f>IF(SD!O302="","",SD!O302)</f>
        <v/>
      </c>
      <c r="H305" s="56" t="str">
        <f>IF(SD!Y302="","",SD!Y302)</f>
        <v/>
      </c>
    </row>
    <row r="306" spans="1:8" x14ac:dyDescent="0.25">
      <c r="A306" s="56" t="str">
        <f>IF(B306="","",ROWS($A$5:A306))</f>
        <v/>
      </c>
      <c r="B306" s="56" t="str">
        <f>IF(SD!A303="","",SD!A303)</f>
        <v/>
      </c>
      <c r="C306" s="56" t="str">
        <f>IF(SD!C303="","",SD!C303)</f>
        <v/>
      </c>
      <c r="D306" s="56" t="str">
        <f>IF(SD!E303="","",SD!E303)</f>
        <v/>
      </c>
      <c r="E306" s="56" t="str">
        <f>IF(SD!G303="","",SD!G303)</f>
        <v/>
      </c>
      <c r="F306" s="56" t="str">
        <f>IF(SD!I303="","",SD!I303)</f>
        <v/>
      </c>
      <c r="G306" s="56" t="str">
        <f>IF(SD!O303="","",SD!O303)</f>
        <v/>
      </c>
      <c r="H306" s="56" t="str">
        <f>IF(SD!Y303="","",SD!Y303)</f>
        <v/>
      </c>
    </row>
    <row r="307" spans="1:8" x14ac:dyDescent="0.25">
      <c r="A307" s="56" t="str">
        <f>IF(B307="","",ROWS($A$5:A307))</f>
        <v/>
      </c>
      <c r="B307" s="56" t="str">
        <f>IF(SD!A304="","",SD!A304)</f>
        <v/>
      </c>
      <c r="C307" s="56" t="str">
        <f>IF(SD!C304="","",SD!C304)</f>
        <v/>
      </c>
      <c r="D307" s="56" t="str">
        <f>IF(SD!E304="","",SD!E304)</f>
        <v/>
      </c>
      <c r="E307" s="56" t="str">
        <f>IF(SD!G304="","",SD!G304)</f>
        <v/>
      </c>
      <c r="F307" s="56" t="str">
        <f>IF(SD!I304="","",SD!I304)</f>
        <v/>
      </c>
      <c r="G307" s="56" t="str">
        <f>IF(SD!O304="","",SD!O304)</f>
        <v/>
      </c>
      <c r="H307" s="56" t="str">
        <f>IF(SD!Y304="","",SD!Y304)</f>
        <v/>
      </c>
    </row>
    <row r="308" spans="1:8" x14ac:dyDescent="0.25">
      <c r="A308" s="56" t="str">
        <f>IF(B308="","",ROWS($A$5:A308))</f>
        <v/>
      </c>
      <c r="B308" s="56" t="str">
        <f>IF(SD!A305="","",SD!A305)</f>
        <v/>
      </c>
      <c r="C308" s="56" t="str">
        <f>IF(SD!C305="","",SD!C305)</f>
        <v/>
      </c>
      <c r="D308" s="56" t="str">
        <f>IF(SD!E305="","",SD!E305)</f>
        <v/>
      </c>
      <c r="E308" s="56" t="str">
        <f>IF(SD!G305="","",SD!G305)</f>
        <v/>
      </c>
      <c r="F308" s="56" t="str">
        <f>IF(SD!I305="","",SD!I305)</f>
        <v/>
      </c>
      <c r="G308" s="56" t="str">
        <f>IF(SD!O305="","",SD!O305)</f>
        <v/>
      </c>
      <c r="H308" s="56" t="str">
        <f>IF(SD!Y305="","",SD!Y305)</f>
        <v/>
      </c>
    </row>
    <row r="309" spans="1:8" x14ac:dyDescent="0.25">
      <c r="A309" s="56" t="str">
        <f>IF(B309="","",ROWS($A$5:A309))</f>
        <v/>
      </c>
      <c r="B309" s="56" t="str">
        <f>IF(SD!A306="","",SD!A306)</f>
        <v/>
      </c>
      <c r="C309" s="56" t="str">
        <f>IF(SD!C306="","",SD!C306)</f>
        <v/>
      </c>
      <c r="D309" s="56" t="str">
        <f>IF(SD!E306="","",SD!E306)</f>
        <v/>
      </c>
      <c r="E309" s="56" t="str">
        <f>IF(SD!G306="","",SD!G306)</f>
        <v/>
      </c>
      <c r="F309" s="56" t="str">
        <f>IF(SD!I306="","",SD!I306)</f>
        <v/>
      </c>
      <c r="G309" s="56" t="str">
        <f>IF(SD!O306="","",SD!O306)</f>
        <v/>
      </c>
      <c r="H309" s="56" t="str">
        <f>IF(SD!Y306="","",SD!Y306)</f>
        <v/>
      </c>
    </row>
    <row r="310" spans="1:8" x14ac:dyDescent="0.25">
      <c r="A310" s="56" t="str">
        <f>IF(B310="","",ROWS($A$5:A310))</f>
        <v/>
      </c>
      <c r="B310" s="56" t="str">
        <f>IF(SD!A307="","",SD!A307)</f>
        <v/>
      </c>
      <c r="C310" s="56" t="str">
        <f>IF(SD!C307="","",SD!C307)</f>
        <v/>
      </c>
      <c r="D310" s="56" t="str">
        <f>IF(SD!E307="","",SD!E307)</f>
        <v/>
      </c>
      <c r="E310" s="56" t="str">
        <f>IF(SD!G307="","",SD!G307)</f>
        <v/>
      </c>
      <c r="F310" s="56" t="str">
        <f>IF(SD!I307="","",SD!I307)</f>
        <v/>
      </c>
      <c r="G310" s="56" t="str">
        <f>IF(SD!O307="","",SD!O307)</f>
        <v/>
      </c>
      <c r="H310" s="56" t="str">
        <f>IF(SD!Y307="","",SD!Y307)</f>
        <v/>
      </c>
    </row>
    <row r="311" spans="1:8" x14ac:dyDescent="0.25">
      <c r="A311" s="56" t="str">
        <f>IF(B311="","",ROWS($A$5:A311))</f>
        <v/>
      </c>
      <c r="B311" s="56" t="str">
        <f>IF(SD!A308="","",SD!A308)</f>
        <v/>
      </c>
      <c r="C311" s="56" t="str">
        <f>IF(SD!C308="","",SD!C308)</f>
        <v/>
      </c>
      <c r="D311" s="56" t="str">
        <f>IF(SD!E308="","",SD!E308)</f>
        <v/>
      </c>
      <c r="E311" s="56" t="str">
        <f>IF(SD!G308="","",SD!G308)</f>
        <v/>
      </c>
      <c r="F311" s="56" t="str">
        <f>IF(SD!I308="","",SD!I308)</f>
        <v/>
      </c>
      <c r="G311" s="56" t="str">
        <f>IF(SD!O308="","",SD!O308)</f>
        <v/>
      </c>
      <c r="H311" s="56" t="str">
        <f>IF(SD!Y308="","",SD!Y308)</f>
        <v/>
      </c>
    </row>
    <row r="312" spans="1:8" x14ac:dyDescent="0.25">
      <c r="A312" s="56" t="str">
        <f>IF(B312="","",ROWS($A$5:A312))</f>
        <v/>
      </c>
      <c r="B312" s="56" t="str">
        <f>IF(SD!A309="","",SD!A309)</f>
        <v/>
      </c>
      <c r="C312" s="56" t="str">
        <f>IF(SD!C309="","",SD!C309)</f>
        <v/>
      </c>
      <c r="D312" s="56" t="str">
        <f>IF(SD!E309="","",SD!E309)</f>
        <v/>
      </c>
      <c r="E312" s="56" t="str">
        <f>IF(SD!G309="","",SD!G309)</f>
        <v/>
      </c>
      <c r="F312" s="56" t="str">
        <f>IF(SD!I309="","",SD!I309)</f>
        <v/>
      </c>
      <c r="G312" s="56" t="str">
        <f>IF(SD!O309="","",SD!O309)</f>
        <v/>
      </c>
      <c r="H312" s="56" t="str">
        <f>IF(SD!Y309="","",SD!Y309)</f>
        <v/>
      </c>
    </row>
    <row r="313" spans="1:8" x14ac:dyDescent="0.25">
      <c r="A313" s="56" t="str">
        <f>IF(B313="","",ROWS($A$5:A313))</f>
        <v/>
      </c>
      <c r="B313" s="56" t="str">
        <f>IF(SD!A310="","",SD!A310)</f>
        <v/>
      </c>
      <c r="C313" s="56" t="str">
        <f>IF(SD!C310="","",SD!C310)</f>
        <v/>
      </c>
      <c r="D313" s="56" t="str">
        <f>IF(SD!E310="","",SD!E310)</f>
        <v/>
      </c>
      <c r="E313" s="56" t="str">
        <f>IF(SD!G310="","",SD!G310)</f>
        <v/>
      </c>
      <c r="F313" s="56" t="str">
        <f>IF(SD!I310="","",SD!I310)</f>
        <v/>
      </c>
      <c r="G313" s="56" t="str">
        <f>IF(SD!O310="","",SD!O310)</f>
        <v/>
      </c>
      <c r="H313" s="56" t="str">
        <f>IF(SD!Y310="","",SD!Y310)</f>
        <v/>
      </c>
    </row>
    <row r="314" spans="1:8" x14ac:dyDescent="0.25">
      <c r="A314" s="56" t="str">
        <f>IF(B314="","",ROWS($A$5:A314))</f>
        <v/>
      </c>
      <c r="B314" s="56" t="str">
        <f>IF(SD!A311="","",SD!A311)</f>
        <v/>
      </c>
      <c r="C314" s="56" t="str">
        <f>IF(SD!C311="","",SD!C311)</f>
        <v/>
      </c>
      <c r="D314" s="56" t="str">
        <f>IF(SD!E311="","",SD!E311)</f>
        <v/>
      </c>
      <c r="E314" s="56" t="str">
        <f>IF(SD!G311="","",SD!G311)</f>
        <v/>
      </c>
      <c r="F314" s="56" t="str">
        <f>IF(SD!I311="","",SD!I311)</f>
        <v/>
      </c>
      <c r="G314" s="56" t="str">
        <f>IF(SD!O311="","",SD!O311)</f>
        <v/>
      </c>
      <c r="H314" s="56" t="str">
        <f>IF(SD!Y311="","",SD!Y311)</f>
        <v/>
      </c>
    </row>
    <row r="315" spans="1:8" x14ac:dyDescent="0.25">
      <c r="A315" s="56" t="str">
        <f>IF(B315="","",ROWS($A$5:A315))</f>
        <v/>
      </c>
      <c r="B315" s="56" t="str">
        <f>IF(SD!A312="","",SD!A312)</f>
        <v/>
      </c>
      <c r="C315" s="56" t="str">
        <f>IF(SD!C312="","",SD!C312)</f>
        <v/>
      </c>
      <c r="D315" s="56" t="str">
        <f>IF(SD!E312="","",SD!E312)</f>
        <v/>
      </c>
      <c r="E315" s="56" t="str">
        <f>IF(SD!G312="","",SD!G312)</f>
        <v/>
      </c>
      <c r="F315" s="56" t="str">
        <f>IF(SD!I312="","",SD!I312)</f>
        <v/>
      </c>
      <c r="G315" s="56" t="str">
        <f>IF(SD!O312="","",SD!O312)</f>
        <v/>
      </c>
      <c r="H315" s="56" t="str">
        <f>IF(SD!Y312="","",SD!Y312)</f>
        <v/>
      </c>
    </row>
    <row r="316" spans="1:8" x14ac:dyDescent="0.25">
      <c r="A316" s="56" t="str">
        <f>IF(B316="","",ROWS($A$5:A316))</f>
        <v/>
      </c>
      <c r="B316" s="56" t="str">
        <f>IF(SD!A313="","",SD!A313)</f>
        <v/>
      </c>
      <c r="C316" s="56" t="str">
        <f>IF(SD!C313="","",SD!C313)</f>
        <v/>
      </c>
      <c r="D316" s="56" t="str">
        <f>IF(SD!E313="","",SD!E313)</f>
        <v/>
      </c>
      <c r="E316" s="56" t="str">
        <f>IF(SD!G313="","",SD!G313)</f>
        <v/>
      </c>
      <c r="F316" s="56" t="str">
        <f>IF(SD!I313="","",SD!I313)</f>
        <v/>
      </c>
      <c r="G316" s="56" t="str">
        <f>IF(SD!O313="","",SD!O313)</f>
        <v/>
      </c>
      <c r="H316" s="56" t="str">
        <f>IF(SD!Y313="","",SD!Y313)</f>
        <v/>
      </c>
    </row>
    <row r="317" spans="1:8" x14ac:dyDescent="0.25">
      <c r="A317" s="56" t="str">
        <f>IF(B317="","",ROWS($A$5:A317))</f>
        <v/>
      </c>
      <c r="B317" s="56" t="str">
        <f>IF(SD!A314="","",SD!A314)</f>
        <v/>
      </c>
      <c r="C317" s="56" t="str">
        <f>IF(SD!C314="","",SD!C314)</f>
        <v/>
      </c>
      <c r="D317" s="56" t="str">
        <f>IF(SD!E314="","",SD!E314)</f>
        <v/>
      </c>
      <c r="E317" s="56" t="str">
        <f>IF(SD!G314="","",SD!G314)</f>
        <v/>
      </c>
      <c r="F317" s="56" t="str">
        <f>IF(SD!I314="","",SD!I314)</f>
        <v/>
      </c>
      <c r="G317" s="56" t="str">
        <f>IF(SD!O314="","",SD!O314)</f>
        <v/>
      </c>
      <c r="H317" s="56" t="str">
        <f>IF(SD!Y314="","",SD!Y314)</f>
        <v/>
      </c>
    </row>
    <row r="318" spans="1:8" x14ac:dyDescent="0.25">
      <c r="A318" s="56" t="str">
        <f>IF(B318="","",ROWS($A$5:A318))</f>
        <v/>
      </c>
      <c r="B318" s="56" t="str">
        <f>IF(SD!A315="","",SD!A315)</f>
        <v/>
      </c>
      <c r="C318" s="56" t="str">
        <f>IF(SD!C315="","",SD!C315)</f>
        <v/>
      </c>
      <c r="D318" s="56" t="str">
        <f>IF(SD!E315="","",SD!E315)</f>
        <v/>
      </c>
      <c r="E318" s="56" t="str">
        <f>IF(SD!G315="","",SD!G315)</f>
        <v/>
      </c>
      <c r="F318" s="56" t="str">
        <f>IF(SD!I315="","",SD!I315)</f>
        <v/>
      </c>
      <c r="G318" s="56" t="str">
        <f>IF(SD!O315="","",SD!O315)</f>
        <v/>
      </c>
      <c r="H318" s="56" t="str">
        <f>IF(SD!Y315="","",SD!Y315)</f>
        <v/>
      </c>
    </row>
    <row r="319" spans="1:8" x14ac:dyDescent="0.25">
      <c r="A319" s="56" t="str">
        <f>IF(B319="","",ROWS($A$5:A319))</f>
        <v/>
      </c>
      <c r="B319" s="56" t="str">
        <f>IF(SD!A316="","",SD!A316)</f>
        <v/>
      </c>
      <c r="C319" s="56" t="str">
        <f>IF(SD!C316="","",SD!C316)</f>
        <v/>
      </c>
      <c r="D319" s="56" t="str">
        <f>IF(SD!E316="","",SD!E316)</f>
        <v/>
      </c>
      <c r="E319" s="56" t="str">
        <f>IF(SD!G316="","",SD!G316)</f>
        <v/>
      </c>
      <c r="F319" s="56" t="str">
        <f>IF(SD!I316="","",SD!I316)</f>
        <v/>
      </c>
      <c r="G319" s="56" t="str">
        <f>IF(SD!O316="","",SD!O316)</f>
        <v/>
      </c>
      <c r="H319" s="56" t="str">
        <f>IF(SD!Y316="","",SD!Y316)</f>
        <v/>
      </c>
    </row>
    <row r="320" spans="1:8" x14ac:dyDescent="0.25">
      <c r="A320" s="56" t="str">
        <f>IF(B320="","",ROWS($A$5:A320))</f>
        <v/>
      </c>
      <c r="B320" s="56" t="str">
        <f>IF(SD!A317="","",SD!A317)</f>
        <v/>
      </c>
      <c r="C320" s="56" t="str">
        <f>IF(SD!C317="","",SD!C317)</f>
        <v/>
      </c>
      <c r="D320" s="56" t="str">
        <f>IF(SD!E317="","",SD!E317)</f>
        <v/>
      </c>
      <c r="E320" s="56" t="str">
        <f>IF(SD!G317="","",SD!G317)</f>
        <v/>
      </c>
      <c r="F320" s="56" t="str">
        <f>IF(SD!I317="","",SD!I317)</f>
        <v/>
      </c>
      <c r="G320" s="56" t="str">
        <f>IF(SD!O317="","",SD!O317)</f>
        <v/>
      </c>
      <c r="H320" s="56" t="str">
        <f>IF(SD!Y317="","",SD!Y317)</f>
        <v/>
      </c>
    </row>
    <row r="321" spans="1:8" x14ac:dyDescent="0.25">
      <c r="A321" s="56" t="str">
        <f>IF(B321="","",ROWS($A$5:A321))</f>
        <v/>
      </c>
      <c r="B321" s="56" t="str">
        <f>IF(SD!A318="","",SD!A318)</f>
        <v/>
      </c>
      <c r="C321" s="56" t="str">
        <f>IF(SD!C318="","",SD!C318)</f>
        <v/>
      </c>
      <c r="D321" s="56" t="str">
        <f>IF(SD!E318="","",SD!E318)</f>
        <v/>
      </c>
      <c r="E321" s="56" t="str">
        <f>IF(SD!G318="","",SD!G318)</f>
        <v/>
      </c>
      <c r="F321" s="56" t="str">
        <f>IF(SD!I318="","",SD!I318)</f>
        <v/>
      </c>
      <c r="G321" s="56" t="str">
        <f>IF(SD!O318="","",SD!O318)</f>
        <v/>
      </c>
      <c r="H321" s="56" t="str">
        <f>IF(SD!Y318="","",SD!Y318)</f>
        <v/>
      </c>
    </row>
    <row r="322" spans="1:8" x14ac:dyDescent="0.25">
      <c r="A322" s="56" t="str">
        <f>IF(B322="","",ROWS($A$5:A322))</f>
        <v/>
      </c>
      <c r="B322" s="56" t="str">
        <f>IF(SD!A319="","",SD!A319)</f>
        <v/>
      </c>
      <c r="C322" s="56" t="str">
        <f>IF(SD!C319="","",SD!C319)</f>
        <v/>
      </c>
      <c r="D322" s="56" t="str">
        <f>IF(SD!E319="","",SD!E319)</f>
        <v/>
      </c>
      <c r="E322" s="56" t="str">
        <f>IF(SD!G319="","",SD!G319)</f>
        <v/>
      </c>
      <c r="F322" s="56" t="str">
        <f>IF(SD!I319="","",SD!I319)</f>
        <v/>
      </c>
      <c r="G322" s="56" t="str">
        <f>IF(SD!O319="","",SD!O319)</f>
        <v/>
      </c>
      <c r="H322" s="56" t="str">
        <f>IF(SD!Y319="","",SD!Y319)</f>
        <v/>
      </c>
    </row>
    <row r="323" spans="1:8" x14ac:dyDescent="0.25">
      <c r="A323" s="56" t="str">
        <f>IF(B323="","",ROWS($A$5:A323))</f>
        <v/>
      </c>
      <c r="B323" s="56" t="str">
        <f>IF(SD!A320="","",SD!A320)</f>
        <v/>
      </c>
      <c r="C323" s="56" t="str">
        <f>IF(SD!C320="","",SD!C320)</f>
        <v/>
      </c>
      <c r="D323" s="56" t="str">
        <f>IF(SD!E320="","",SD!E320)</f>
        <v/>
      </c>
      <c r="E323" s="56" t="str">
        <f>IF(SD!G320="","",SD!G320)</f>
        <v/>
      </c>
      <c r="F323" s="56" t="str">
        <f>IF(SD!I320="","",SD!I320)</f>
        <v/>
      </c>
      <c r="G323" s="56" t="str">
        <f>IF(SD!O320="","",SD!O320)</f>
        <v/>
      </c>
      <c r="H323" s="56" t="str">
        <f>IF(SD!Y320="","",SD!Y320)</f>
        <v/>
      </c>
    </row>
    <row r="324" spans="1:8" x14ac:dyDescent="0.25">
      <c r="A324" s="56" t="str">
        <f>IF(B324="","",ROWS($A$5:A324))</f>
        <v/>
      </c>
      <c r="B324" s="56" t="str">
        <f>IF(SD!A321="","",SD!A321)</f>
        <v/>
      </c>
      <c r="C324" s="56" t="str">
        <f>IF(SD!C321="","",SD!C321)</f>
        <v/>
      </c>
      <c r="D324" s="56" t="str">
        <f>IF(SD!E321="","",SD!E321)</f>
        <v/>
      </c>
      <c r="E324" s="56" t="str">
        <f>IF(SD!G321="","",SD!G321)</f>
        <v/>
      </c>
      <c r="F324" s="56" t="str">
        <f>IF(SD!I321="","",SD!I321)</f>
        <v/>
      </c>
      <c r="G324" s="56" t="str">
        <f>IF(SD!O321="","",SD!O321)</f>
        <v/>
      </c>
      <c r="H324" s="56" t="str">
        <f>IF(SD!Y321="","",SD!Y321)</f>
        <v/>
      </c>
    </row>
    <row r="325" spans="1:8" x14ac:dyDescent="0.25">
      <c r="A325" s="56" t="str">
        <f>IF(B325="","",ROWS($A$5:A325))</f>
        <v/>
      </c>
      <c r="B325" s="56" t="str">
        <f>IF(SD!A322="","",SD!A322)</f>
        <v/>
      </c>
      <c r="C325" s="56" t="str">
        <f>IF(SD!C322="","",SD!C322)</f>
        <v/>
      </c>
      <c r="D325" s="56" t="str">
        <f>IF(SD!E322="","",SD!E322)</f>
        <v/>
      </c>
      <c r="E325" s="56" t="str">
        <f>IF(SD!G322="","",SD!G322)</f>
        <v/>
      </c>
      <c r="F325" s="56" t="str">
        <f>IF(SD!I322="","",SD!I322)</f>
        <v/>
      </c>
      <c r="G325" s="56" t="str">
        <f>IF(SD!O322="","",SD!O322)</f>
        <v/>
      </c>
      <c r="H325" s="56" t="str">
        <f>IF(SD!Y322="","",SD!Y322)</f>
        <v/>
      </c>
    </row>
    <row r="326" spans="1:8" x14ac:dyDescent="0.25">
      <c r="A326" s="56" t="str">
        <f>IF(B326="","",ROWS($A$5:A326))</f>
        <v/>
      </c>
      <c r="B326" s="56" t="str">
        <f>IF(SD!A323="","",SD!A323)</f>
        <v/>
      </c>
      <c r="C326" s="56" t="str">
        <f>IF(SD!C323="","",SD!C323)</f>
        <v/>
      </c>
      <c r="D326" s="56" t="str">
        <f>IF(SD!E323="","",SD!E323)</f>
        <v/>
      </c>
      <c r="E326" s="56" t="str">
        <f>IF(SD!G323="","",SD!G323)</f>
        <v/>
      </c>
      <c r="F326" s="56" t="str">
        <f>IF(SD!I323="","",SD!I323)</f>
        <v/>
      </c>
      <c r="G326" s="56" t="str">
        <f>IF(SD!O323="","",SD!O323)</f>
        <v/>
      </c>
      <c r="H326" s="56" t="str">
        <f>IF(SD!Y323="","",SD!Y323)</f>
        <v/>
      </c>
    </row>
    <row r="327" spans="1:8" x14ac:dyDescent="0.25">
      <c r="A327" s="56" t="str">
        <f>IF(B327="","",ROWS($A$5:A327))</f>
        <v/>
      </c>
      <c r="B327" s="56" t="str">
        <f>IF(SD!A324="","",SD!A324)</f>
        <v/>
      </c>
      <c r="C327" s="56" t="str">
        <f>IF(SD!C324="","",SD!C324)</f>
        <v/>
      </c>
      <c r="D327" s="56" t="str">
        <f>IF(SD!E324="","",SD!E324)</f>
        <v/>
      </c>
      <c r="E327" s="56" t="str">
        <f>IF(SD!G324="","",SD!G324)</f>
        <v/>
      </c>
      <c r="F327" s="56" t="str">
        <f>IF(SD!I324="","",SD!I324)</f>
        <v/>
      </c>
      <c r="G327" s="56" t="str">
        <f>IF(SD!O324="","",SD!O324)</f>
        <v/>
      </c>
      <c r="H327" s="56" t="str">
        <f>IF(SD!Y324="","",SD!Y324)</f>
        <v/>
      </c>
    </row>
    <row r="328" spans="1:8" x14ac:dyDescent="0.25">
      <c r="A328" s="56" t="str">
        <f>IF(B328="","",ROWS($A$5:A328))</f>
        <v/>
      </c>
      <c r="B328" s="56" t="str">
        <f>IF(SD!A325="","",SD!A325)</f>
        <v/>
      </c>
      <c r="C328" s="56" t="str">
        <f>IF(SD!C325="","",SD!C325)</f>
        <v/>
      </c>
      <c r="D328" s="56" t="str">
        <f>IF(SD!E325="","",SD!E325)</f>
        <v/>
      </c>
      <c r="E328" s="56" t="str">
        <f>IF(SD!G325="","",SD!G325)</f>
        <v/>
      </c>
      <c r="F328" s="56" t="str">
        <f>IF(SD!I325="","",SD!I325)</f>
        <v/>
      </c>
      <c r="G328" s="56" t="str">
        <f>IF(SD!O325="","",SD!O325)</f>
        <v/>
      </c>
      <c r="H328" s="56" t="str">
        <f>IF(SD!Y325="","",SD!Y325)</f>
        <v/>
      </c>
    </row>
    <row r="329" spans="1:8" x14ac:dyDescent="0.25">
      <c r="A329" s="56" t="str">
        <f>IF(B329="","",ROWS($A$5:A329))</f>
        <v/>
      </c>
      <c r="B329" s="56" t="str">
        <f>IF(SD!A326="","",SD!A326)</f>
        <v/>
      </c>
      <c r="C329" s="56" t="str">
        <f>IF(SD!C326="","",SD!C326)</f>
        <v/>
      </c>
      <c r="D329" s="56" t="str">
        <f>IF(SD!E326="","",SD!E326)</f>
        <v/>
      </c>
      <c r="E329" s="56" t="str">
        <f>IF(SD!G326="","",SD!G326)</f>
        <v/>
      </c>
      <c r="F329" s="56" t="str">
        <f>IF(SD!I326="","",SD!I326)</f>
        <v/>
      </c>
      <c r="G329" s="56" t="str">
        <f>IF(SD!O326="","",SD!O326)</f>
        <v/>
      </c>
      <c r="H329" s="56" t="str">
        <f>IF(SD!Y326="","",SD!Y326)</f>
        <v/>
      </c>
    </row>
    <row r="330" spans="1:8" x14ac:dyDescent="0.25">
      <c r="A330" s="56" t="str">
        <f>IF(B330="","",ROWS($A$5:A330))</f>
        <v/>
      </c>
      <c r="B330" s="56" t="str">
        <f>IF(SD!A327="","",SD!A327)</f>
        <v/>
      </c>
      <c r="C330" s="56" t="str">
        <f>IF(SD!C327="","",SD!C327)</f>
        <v/>
      </c>
      <c r="D330" s="56" t="str">
        <f>IF(SD!E327="","",SD!E327)</f>
        <v/>
      </c>
      <c r="E330" s="56" t="str">
        <f>IF(SD!G327="","",SD!G327)</f>
        <v/>
      </c>
      <c r="F330" s="56" t="str">
        <f>IF(SD!I327="","",SD!I327)</f>
        <v/>
      </c>
      <c r="G330" s="56" t="str">
        <f>IF(SD!O327="","",SD!O327)</f>
        <v/>
      </c>
      <c r="H330" s="56" t="str">
        <f>IF(SD!Y327="","",SD!Y327)</f>
        <v/>
      </c>
    </row>
    <row r="331" spans="1:8" x14ac:dyDescent="0.25">
      <c r="A331" s="56" t="str">
        <f>IF(B331="","",ROWS($A$5:A331))</f>
        <v/>
      </c>
      <c r="B331" s="56" t="str">
        <f>IF(SD!A328="","",SD!A328)</f>
        <v/>
      </c>
      <c r="C331" s="56" t="str">
        <f>IF(SD!C328="","",SD!C328)</f>
        <v/>
      </c>
      <c r="D331" s="56" t="str">
        <f>IF(SD!E328="","",SD!E328)</f>
        <v/>
      </c>
      <c r="E331" s="56" t="str">
        <f>IF(SD!G328="","",SD!G328)</f>
        <v/>
      </c>
      <c r="F331" s="56" t="str">
        <f>IF(SD!I328="","",SD!I328)</f>
        <v/>
      </c>
      <c r="G331" s="56" t="str">
        <f>IF(SD!O328="","",SD!O328)</f>
        <v/>
      </c>
      <c r="H331" s="56" t="str">
        <f>IF(SD!Y328="","",SD!Y328)</f>
        <v/>
      </c>
    </row>
    <row r="332" spans="1:8" x14ac:dyDescent="0.25">
      <c r="A332" s="56" t="str">
        <f>IF(B332="","",ROWS($A$5:A332))</f>
        <v/>
      </c>
      <c r="B332" s="56" t="str">
        <f>IF(SD!A329="","",SD!A329)</f>
        <v/>
      </c>
      <c r="C332" s="56" t="str">
        <f>IF(SD!C329="","",SD!C329)</f>
        <v/>
      </c>
      <c r="D332" s="56" t="str">
        <f>IF(SD!E329="","",SD!E329)</f>
        <v/>
      </c>
      <c r="E332" s="56" t="str">
        <f>IF(SD!G329="","",SD!G329)</f>
        <v/>
      </c>
      <c r="F332" s="56" t="str">
        <f>IF(SD!I329="","",SD!I329)</f>
        <v/>
      </c>
      <c r="G332" s="56" t="str">
        <f>IF(SD!O329="","",SD!O329)</f>
        <v/>
      </c>
      <c r="H332" s="56" t="str">
        <f>IF(SD!Y329="","",SD!Y329)</f>
        <v/>
      </c>
    </row>
    <row r="333" spans="1:8" x14ac:dyDescent="0.25">
      <c r="A333" s="56" t="str">
        <f>IF(B333="","",ROWS($A$5:A333))</f>
        <v/>
      </c>
      <c r="B333" s="56" t="str">
        <f>IF(SD!A330="","",SD!A330)</f>
        <v/>
      </c>
      <c r="C333" s="56" t="str">
        <f>IF(SD!C330="","",SD!C330)</f>
        <v/>
      </c>
      <c r="D333" s="56" t="str">
        <f>IF(SD!E330="","",SD!E330)</f>
        <v/>
      </c>
      <c r="E333" s="56" t="str">
        <f>IF(SD!G330="","",SD!G330)</f>
        <v/>
      </c>
      <c r="F333" s="56" t="str">
        <f>IF(SD!I330="","",SD!I330)</f>
        <v/>
      </c>
      <c r="G333" s="56" t="str">
        <f>IF(SD!O330="","",SD!O330)</f>
        <v/>
      </c>
      <c r="H333" s="56" t="str">
        <f>IF(SD!Y330="","",SD!Y330)</f>
        <v/>
      </c>
    </row>
    <row r="334" spans="1:8" x14ac:dyDescent="0.25">
      <c r="A334" s="56" t="str">
        <f>IF(B334="","",ROWS($A$5:A334))</f>
        <v/>
      </c>
      <c r="B334" s="56" t="str">
        <f>IF(SD!A331="","",SD!A331)</f>
        <v/>
      </c>
      <c r="C334" s="56" t="str">
        <f>IF(SD!C331="","",SD!C331)</f>
        <v/>
      </c>
      <c r="D334" s="56" t="str">
        <f>IF(SD!E331="","",SD!E331)</f>
        <v/>
      </c>
      <c r="E334" s="56" t="str">
        <f>IF(SD!G331="","",SD!G331)</f>
        <v/>
      </c>
      <c r="F334" s="56" t="str">
        <f>IF(SD!I331="","",SD!I331)</f>
        <v/>
      </c>
      <c r="G334" s="56" t="str">
        <f>IF(SD!O331="","",SD!O331)</f>
        <v/>
      </c>
      <c r="H334" s="56" t="str">
        <f>IF(SD!Y331="","",SD!Y331)</f>
        <v/>
      </c>
    </row>
    <row r="335" spans="1:8" x14ac:dyDescent="0.25">
      <c r="A335" s="56" t="str">
        <f>IF(B335="","",ROWS($A$5:A335))</f>
        <v/>
      </c>
      <c r="B335" s="56" t="str">
        <f>IF(SD!A332="","",SD!A332)</f>
        <v/>
      </c>
      <c r="C335" s="56" t="str">
        <f>IF(SD!C332="","",SD!C332)</f>
        <v/>
      </c>
      <c r="D335" s="56" t="str">
        <f>IF(SD!E332="","",SD!E332)</f>
        <v/>
      </c>
      <c r="E335" s="56" t="str">
        <f>IF(SD!G332="","",SD!G332)</f>
        <v/>
      </c>
      <c r="F335" s="56" t="str">
        <f>IF(SD!I332="","",SD!I332)</f>
        <v/>
      </c>
      <c r="G335" s="56" t="str">
        <f>IF(SD!O332="","",SD!O332)</f>
        <v/>
      </c>
      <c r="H335" s="56" t="str">
        <f>IF(SD!Y332="","",SD!Y332)</f>
        <v/>
      </c>
    </row>
    <row r="336" spans="1:8" x14ac:dyDescent="0.25">
      <c r="A336" s="56" t="str">
        <f>IF(B336="","",ROWS($A$5:A336))</f>
        <v/>
      </c>
      <c r="B336" s="56" t="str">
        <f>IF(SD!A333="","",SD!A333)</f>
        <v/>
      </c>
      <c r="C336" s="56" t="str">
        <f>IF(SD!C333="","",SD!C333)</f>
        <v/>
      </c>
      <c r="D336" s="56" t="str">
        <f>IF(SD!E333="","",SD!E333)</f>
        <v/>
      </c>
      <c r="E336" s="56" t="str">
        <f>IF(SD!G333="","",SD!G333)</f>
        <v/>
      </c>
      <c r="F336" s="56" t="str">
        <f>IF(SD!I333="","",SD!I333)</f>
        <v/>
      </c>
      <c r="G336" s="56" t="str">
        <f>IF(SD!O333="","",SD!O333)</f>
        <v/>
      </c>
      <c r="H336" s="56" t="str">
        <f>IF(SD!Y333="","",SD!Y333)</f>
        <v/>
      </c>
    </row>
    <row r="337" spans="1:8" x14ac:dyDescent="0.25">
      <c r="A337" s="56" t="str">
        <f>IF(B337="","",ROWS($A$5:A337))</f>
        <v/>
      </c>
      <c r="B337" s="56" t="str">
        <f>IF(SD!A334="","",SD!A334)</f>
        <v/>
      </c>
      <c r="C337" s="56" t="str">
        <f>IF(SD!C334="","",SD!C334)</f>
        <v/>
      </c>
      <c r="D337" s="56" t="str">
        <f>IF(SD!E334="","",SD!E334)</f>
        <v/>
      </c>
      <c r="E337" s="56" t="str">
        <f>IF(SD!G334="","",SD!G334)</f>
        <v/>
      </c>
      <c r="F337" s="56" t="str">
        <f>IF(SD!I334="","",SD!I334)</f>
        <v/>
      </c>
      <c r="G337" s="56" t="str">
        <f>IF(SD!O334="","",SD!O334)</f>
        <v/>
      </c>
      <c r="H337" s="56" t="str">
        <f>IF(SD!Y334="","",SD!Y334)</f>
        <v/>
      </c>
    </row>
    <row r="338" spans="1:8" x14ac:dyDescent="0.25">
      <c r="A338" s="56" t="str">
        <f>IF(B338="","",ROWS($A$5:A338))</f>
        <v/>
      </c>
      <c r="B338" s="56" t="str">
        <f>IF(SD!A335="","",SD!A335)</f>
        <v/>
      </c>
      <c r="C338" s="56" t="str">
        <f>IF(SD!C335="","",SD!C335)</f>
        <v/>
      </c>
      <c r="D338" s="56" t="str">
        <f>IF(SD!E335="","",SD!E335)</f>
        <v/>
      </c>
      <c r="E338" s="56" t="str">
        <f>IF(SD!G335="","",SD!G335)</f>
        <v/>
      </c>
      <c r="F338" s="56" t="str">
        <f>IF(SD!I335="","",SD!I335)</f>
        <v/>
      </c>
      <c r="G338" s="56" t="str">
        <f>IF(SD!O335="","",SD!O335)</f>
        <v/>
      </c>
      <c r="H338" s="56" t="str">
        <f>IF(SD!Y335="","",SD!Y335)</f>
        <v/>
      </c>
    </row>
    <row r="339" spans="1:8" x14ac:dyDescent="0.25">
      <c r="A339" s="56" t="str">
        <f>IF(B339="","",ROWS($A$5:A339))</f>
        <v/>
      </c>
      <c r="B339" s="56" t="str">
        <f>IF(SD!A336="","",SD!A336)</f>
        <v/>
      </c>
      <c r="C339" s="56" t="str">
        <f>IF(SD!C336="","",SD!C336)</f>
        <v/>
      </c>
      <c r="D339" s="56" t="str">
        <f>IF(SD!E336="","",SD!E336)</f>
        <v/>
      </c>
      <c r="E339" s="56" t="str">
        <f>IF(SD!G336="","",SD!G336)</f>
        <v/>
      </c>
      <c r="F339" s="56" t="str">
        <f>IF(SD!I336="","",SD!I336)</f>
        <v/>
      </c>
      <c r="G339" s="56" t="str">
        <f>IF(SD!O336="","",SD!O336)</f>
        <v/>
      </c>
      <c r="H339" s="56" t="str">
        <f>IF(SD!Y336="","",SD!Y336)</f>
        <v/>
      </c>
    </row>
    <row r="340" spans="1:8" x14ac:dyDescent="0.25">
      <c r="A340" s="56" t="str">
        <f>IF(B340="","",ROWS($A$5:A340))</f>
        <v/>
      </c>
      <c r="B340" s="56" t="str">
        <f>IF(SD!A337="","",SD!A337)</f>
        <v/>
      </c>
      <c r="C340" s="56" t="str">
        <f>IF(SD!C337="","",SD!C337)</f>
        <v/>
      </c>
      <c r="D340" s="56" t="str">
        <f>IF(SD!E337="","",SD!E337)</f>
        <v/>
      </c>
      <c r="E340" s="56" t="str">
        <f>IF(SD!G337="","",SD!G337)</f>
        <v/>
      </c>
      <c r="F340" s="56" t="str">
        <f>IF(SD!I337="","",SD!I337)</f>
        <v/>
      </c>
      <c r="G340" s="56" t="str">
        <f>IF(SD!O337="","",SD!O337)</f>
        <v/>
      </c>
      <c r="H340" s="56" t="str">
        <f>IF(SD!Y337="","",SD!Y337)</f>
        <v/>
      </c>
    </row>
    <row r="341" spans="1:8" x14ac:dyDescent="0.25">
      <c r="A341" s="56" t="str">
        <f>IF(B341="","",ROWS($A$5:A341))</f>
        <v/>
      </c>
      <c r="B341" s="56" t="str">
        <f>IF(SD!A338="","",SD!A338)</f>
        <v/>
      </c>
      <c r="C341" s="56" t="str">
        <f>IF(SD!C338="","",SD!C338)</f>
        <v/>
      </c>
      <c r="D341" s="56" t="str">
        <f>IF(SD!E338="","",SD!E338)</f>
        <v/>
      </c>
      <c r="E341" s="56" t="str">
        <f>IF(SD!G338="","",SD!G338)</f>
        <v/>
      </c>
      <c r="F341" s="56" t="str">
        <f>IF(SD!I338="","",SD!I338)</f>
        <v/>
      </c>
      <c r="G341" s="56" t="str">
        <f>IF(SD!O338="","",SD!O338)</f>
        <v/>
      </c>
      <c r="H341" s="56" t="str">
        <f>IF(SD!Y338="","",SD!Y338)</f>
        <v/>
      </c>
    </row>
    <row r="342" spans="1:8" x14ac:dyDescent="0.25">
      <c r="A342" s="56" t="str">
        <f>IF(B342="","",ROWS($A$5:A342))</f>
        <v/>
      </c>
      <c r="B342" s="56" t="str">
        <f>IF(SD!A339="","",SD!A339)</f>
        <v/>
      </c>
      <c r="C342" s="56" t="str">
        <f>IF(SD!C339="","",SD!C339)</f>
        <v/>
      </c>
      <c r="D342" s="56" t="str">
        <f>IF(SD!E339="","",SD!E339)</f>
        <v/>
      </c>
      <c r="E342" s="56" t="str">
        <f>IF(SD!G339="","",SD!G339)</f>
        <v/>
      </c>
      <c r="F342" s="56" t="str">
        <f>IF(SD!I339="","",SD!I339)</f>
        <v/>
      </c>
      <c r="G342" s="56" t="str">
        <f>IF(SD!O339="","",SD!O339)</f>
        <v/>
      </c>
      <c r="H342" s="56" t="str">
        <f>IF(SD!Y339="","",SD!Y339)</f>
        <v/>
      </c>
    </row>
    <row r="343" spans="1:8" x14ac:dyDescent="0.25">
      <c r="A343" s="56" t="str">
        <f>IF(B343="","",ROWS($A$5:A343))</f>
        <v/>
      </c>
      <c r="B343" s="56" t="str">
        <f>IF(SD!A340="","",SD!A340)</f>
        <v/>
      </c>
      <c r="C343" s="56" t="str">
        <f>IF(SD!C340="","",SD!C340)</f>
        <v/>
      </c>
      <c r="D343" s="56" t="str">
        <f>IF(SD!E340="","",SD!E340)</f>
        <v/>
      </c>
      <c r="E343" s="56" t="str">
        <f>IF(SD!G340="","",SD!G340)</f>
        <v/>
      </c>
      <c r="F343" s="56" t="str">
        <f>IF(SD!I340="","",SD!I340)</f>
        <v/>
      </c>
      <c r="G343" s="56" t="str">
        <f>IF(SD!O340="","",SD!O340)</f>
        <v/>
      </c>
      <c r="H343" s="56" t="str">
        <f>IF(SD!Y340="","",SD!Y340)</f>
        <v/>
      </c>
    </row>
    <row r="344" spans="1:8" x14ac:dyDescent="0.25">
      <c r="A344" s="56" t="str">
        <f>IF(B344="","",ROWS($A$5:A344))</f>
        <v/>
      </c>
      <c r="B344" s="56" t="str">
        <f>IF(SD!A341="","",SD!A341)</f>
        <v/>
      </c>
      <c r="C344" s="56" t="str">
        <f>IF(SD!C341="","",SD!C341)</f>
        <v/>
      </c>
      <c r="D344" s="56" t="str">
        <f>IF(SD!E341="","",SD!E341)</f>
        <v/>
      </c>
      <c r="E344" s="56" t="str">
        <f>IF(SD!G341="","",SD!G341)</f>
        <v/>
      </c>
      <c r="F344" s="56" t="str">
        <f>IF(SD!I341="","",SD!I341)</f>
        <v/>
      </c>
      <c r="G344" s="56" t="str">
        <f>IF(SD!O341="","",SD!O341)</f>
        <v/>
      </c>
      <c r="H344" s="56" t="str">
        <f>IF(SD!Y341="","",SD!Y341)</f>
        <v/>
      </c>
    </row>
    <row r="345" spans="1:8" x14ac:dyDescent="0.25">
      <c r="A345" s="56" t="str">
        <f>IF(B345="","",ROWS($A$5:A345))</f>
        <v/>
      </c>
      <c r="B345" s="56" t="str">
        <f>IF(SD!A342="","",SD!A342)</f>
        <v/>
      </c>
      <c r="C345" s="56" t="str">
        <f>IF(SD!C342="","",SD!C342)</f>
        <v/>
      </c>
      <c r="D345" s="56" t="str">
        <f>IF(SD!E342="","",SD!E342)</f>
        <v/>
      </c>
      <c r="E345" s="56" t="str">
        <f>IF(SD!G342="","",SD!G342)</f>
        <v/>
      </c>
      <c r="F345" s="56" t="str">
        <f>IF(SD!I342="","",SD!I342)</f>
        <v/>
      </c>
      <c r="G345" s="56" t="str">
        <f>IF(SD!O342="","",SD!O342)</f>
        <v/>
      </c>
      <c r="H345" s="56" t="str">
        <f>IF(SD!Y342="","",SD!Y342)</f>
        <v/>
      </c>
    </row>
    <row r="346" spans="1:8" x14ac:dyDescent="0.25">
      <c r="A346" s="56" t="str">
        <f>IF(B346="","",ROWS($A$5:A346))</f>
        <v/>
      </c>
      <c r="B346" s="56" t="str">
        <f>IF(SD!A343="","",SD!A343)</f>
        <v/>
      </c>
      <c r="C346" s="56" t="str">
        <f>IF(SD!C343="","",SD!C343)</f>
        <v/>
      </c>
      <c r="D346" s="56" t="str">
        <f>IF(SD!E343="","",SD!E343)</f>
        <v/>
      </c>
      <c r="E346" s="56" t="str">
        <f>IF(SD!G343="","",SD!G343)</f>
        <v/>
      </c>
      <c r="F346" s="56" t="str">
        <f>IF(SD!I343="","",SD!I343)</f>
        <v/>
      </c>
      <c r="G346" s="56" t="str">
        <f>IF(SD!O343="","",SD!O343)</f>
        <v/>
      </c>
      <c r="H346" s="56" t="str">
        <f>IF(SD!Y343="","",SD!Y343)</f>
        <v/>
      </c>
    </row>
    <row r="347" spans="1:8" x14ac:dyDescent="0.25">
      <c r="A347" s="56" t="str">
        <f>IF(B347="","",ROWS($A$5:A347))</f>
        <v/>
      </c>
      <c r="B347" s="56" t="str">
        <f>IF(SD!A344="","",SD!A344)</f>
        <v/>
      </c>
      <c r="C347" s="56" t="str">
        <f>IF(SD!C344="","",SD!C344)</f>
        <v/>
      </c>
      <c r="D347" s="56" t="str">
        <f>IF(SD!E344="","",SD!E344)</f>
        <v/>
      </c>
      <c r="E347" s="56" t="str">
        <f>IF(SD!G344="","",SD!G344)</f>
        <v/>
      </c>
      <c r="F347" s="56" t="str">
        <f>IF(SD!I344="","",SD!I344)</f>
        <v/>
      </c>
      <c r="G347" s="56" t="str">
        <f>IF(SD!O344="","",SD!O344)</f>
        <v/>
      </c>
      <c r="H347" s="56" t="str">
        <f>IF(SD!Y344="","",SD!Y344)</f>
        <v/>
      </c>
    </row>
    <row r="348" spans="1:8" x14ac:dyDescent="0.25">
      <c r="A348" s="56" t="str">
        <f>IF(B348="","",ROWS($A$5:A348))</f>
        <v/>
      </c>
      <c r="B348" s="56" t="str">
        <f>IF(SD!A345="","",SD!A345)</f>
        <v/>
      </c>
      <c r="C348" s="56" t="str">
        <f>IF(SD!C345="","",SD!C345)</f>
        <v/>
      </c>
      <c r="D348" s="56" t="str">
        <f>IF(SD!E345="","",SD!E345)</f>
        <v/>
      </c>
      <c r="E348" s="56" t="str">
        <f>IF(SD!G345="","",SD!G345)</f>
        <v/>
      </c>
      <c r="F348" s="56" t="str">
        <f>IF(SD!I345="","",SD!I345)</f>
        <v/>
      </c>
      <c r="G348" s="56" t="str">
        <f>IF(SD!O345="","",SD!O345)</f>
        <v/>
      </c>
      <c r="H348" s="56" t="str">
        <f>IF(SD!Y345="","",SD!Y345)</f>
        <v/>
      </c>
    </row>
    <row r="349" spans="1:8" x14ac:dyDescent="0.25">
      <c r="A349" s="56" t="str">
        <f>IF(B349="","",ROWS($A$5:A349))</f>
        <v/>
      </c>
      <c r="B349" s="56" t="str">
        <f>IF(SD!A346="","",SD!A346)</f>
        <v/>
      </c>
      <c r="C349" s="56" t="str">
        <f>IF(SD!C346="","",SD!C346)</f>
        <v/>
      </c>
      <c r="D349" s="56" t="str">
        <f>IF(SD!E346="","",SD!E346)</f>
        <v/>
      </c>
      <c r="E349" s="56" t="str">
        <f>IF(SD!G346="","",SD!G346)</f>
        <v/>
      </c>
      <c r="F349" s="56" t="str">
        <f>IF(SD!I346="","",SD!I346)</f>
        <v/>
      </c>
      <c r="G349" s="56" t="str">
        <f>IF(SD!O346="","",SD!O346)</f>
        <v/>
      </c>
      <c r="H349" s="56" t="str">
        <f>IF(SD!Y346="","",SD!Y346)</f>
        <v/>
      </c>
    </row>
    <row r="350" spans="1:8" x14ac:dyDescent="0.25">
      <c r="A350" s="56" t="str">
        <f>IF(B350="","",ROWS($A$5:A350))</f>
        <v/>
      </c>
      <c r="B350" s="56" t="str">
        <f>IF(SD!A347="","",SD!A347)</f>
        <v/>
      </c>
      <c r="C350" s="56" t="str">
        <f>IF(SD!C347="","",SD!C347)</f>
        <v/>
      </c>
      <c r="D350" s="56" t="str">
        <f>IF(SD!E347="","",SD!E347)</f>
        <v/>
      </c>
      <c r="E350" s="56" t="str">
        <f>IF(SD!G347="","",SD!G347)</f>
        <v/>
      </c>
      <c r="F350" s="56" t="str">
        <f>IF(SD!I347="","",SD!I347)</f>
        <v/>
      </c>
      <c r="G350" s="56" t="str">
        <f>IF(SD!O347="","",SD!O347)</f>
        <v/>
      </c>
      <c r="H350" s="56" t="str">
        <f>IF(SD!Y347="","",SD!Y347)</f>
        <v/>
      </c>
    </row>
    <row r="351" spans="1:8" x14ac:dyDescent="0.25">
      <c r="A351" s="56" t="str">
        <f>IF(B351="","",ROWS($A$5:A351))</f>
        <v/>
      </c>
      <c r="B351" s="56" t="str">
        <f>IF(SD!A348="","",SD!A348)</f>
        <v/>
      </c>
      <c r="C351" s="56" t="str">
        <f>IF(SD!C348="","",SD!C348)</f>
        <v/>
      </c>
      <c r="D351" s="56" t="str">
        <f>IF(SD!E348="","",SD!E348)</f>
        <v/>
      </c>
      <c r="E351" s="56" t="str">
        <f>IF(SD!G348="","",SD!G348)</f>
        <v/>
      </c>
      <c r="F351" s="56" t="str">
        <f>IF(SD!I348="","",SD!I348)</f>
        <v/>
      </c>
      <c r="G351" s="56" t="str">
        <f>IF(SD!O348="","",SD!O348)</f>
        <v/>
      </c>
      <c r="H351" s="56" t="str">
        <f>IF(SD!Y348="","",SD!Y348)</f>
        <v/>
      </c>
    </row>
    <row r="352" spans="1:8" x14ac:dyDescent="0.25">
      <c r="A352" s="56" t="str">
        <f>IF(B352="","",ROWS($A$5:A352))</f>
        <v/>
      </c>
      <c r="B352" s="56" t="str">
        <f>IF(SD!A349="","",SD!A349)</f>
        <v/>
      </c>
      <c r="C352" s="56" t="str">
        <f>IF(SD!C349="","",SD!C349)</f>
        <v/>
      </c>
      <c r="D352" s="56" t="str">
        <f>IF(SD!E349="","",SD!E349)</f>
        <v/>
      </c>
      <c r="E352" s="56" t="str">
        <f>IF(SD!G349="","",SD!G349)</f>
        <v/>
      </c>
      <c r="F352" s="56" t="str">
        <f>IF(SD!I349="","",SD!I349)</f>
        <v/>
      </c>
      <c r="G352" s="56" t="str">
        <f>IF(SD!O349="","",SD!O349)</f>
        <v/>
      </c>
      <c r="H352" s="56" t="str">
        <f>IF(SD!Y349="","",SD!Y349)</f>
        <v/>
      </c>
    </row>
    <row r="353" spans="1:8" x14ac:dyDescent="0.25">
      <c r="A353" s="56" t="str">
        <f>IF(B353="","",ROWS($A$5:A353))</f>
        <v/>
      </c>
      <c r="B353" s="56" t="str">
        <f>IF(SD!A350="","",SD!A350)</f>
        <v/>
      </c>
      <c r="C353" s="56" t="str">
        <f>IF(SD!C350="","",SD!C350)</f>
        <v/>
      </c>
      <c r="D353" s="56" t="str">
        <f>IF(SD!E350="","",SD!E350)</f>
        <v/>
      </c>
      <c r="E353" s="56" t="str">
        <f>IF(SD!G350="","",SD!G350)</f>
        <v/>
      </c>
      <c r="F353" s="56" t="str">
        <f>IF(SD!I350="","",SD!I350)</f>
        <v/>
      </c>
      <c r="G353" s="56" t="str">
        <f>IF(SD!O350="","",SD!O350)</f>
        <v/>
      </c>
      <c r="H353" s="56" t="str">
        <f>IF(SD!Y350="","",SD!Y350)</f>
        <v/>
      </c>
    </row>
    <row r="354" spans="1:8" x14ac:dyDescent="0.25">
      <c r="A354" s="56" t="str">
        <f>IF(B354="","",ROWS($A$5:A354))</f>
        <v/>
      </c>
      <c r="B354" s="56" t="str">
        <f>IF(SD!A351="","",SD!A351)</f>
        <v/>
      </c>
      <c r="C354" s="56" t="str">
        <f>IF(SD!C351="","",SD!C351)</f>
        <v/>
      </c>
      <c r="D354" s="56" t="str">
        <f>IF(SD!E351="","",SD!E351)</f>
        <v/>
      </c>
      <c r="E354" s="56" t="str">
        <f>IF(SD!G351="","",SD!G351)</f>
        <v/>
      </c>
      <c r="F354" s="56" t="str">
        <f>IF(SD!I351="","",SD!I351)</f>
        <v/>
      </c>
      <c r="G354" s="56" t="str">
        <f>IF(SD!O351="","",SD!O351)</f>
        <v/>
      </c>
      <c r="H354" s="56" t="str">
        <f>IF(SD!Y351="","",SD!Y351)</f>
        <v/>
      </c>
    </row>
    <row r="355" spans="1:8" x14ac:dyDescent="0.25">
      <c r="A355" s="56" t="str">
        <f>IF(B355="","",ROWS($A$5:A355))</f>
        <v/>
      </c>
      <c r="B355" s="56" t="str">
        <f>IF(SD!A352="","",SD!A352)</f>
        <v/>
      </c>
      <c r="C355" s="56" t="str">
        <f>IF(SD!C352="","",SD!C352)</f>
        <v/>
      </c>
      <c r="D355" s="56" t="str">
        <f>IF(SD!E352="","",SD!E352)</f>
        <v/>
      </c>
      <c r="E355" s="56" t="str">
        <f>IF(SD!G352="","",SD!G352)</f>
        <v/>
      </c>
      <c r="F355" s="56" t="str">
        <f>IF(SD!I352="","",SD!I352)</f>
        <v/>
      </c>
      <c r="G355" s="56" t="str">
        <f>IF(SD!O352="","",SD!O352)</f>
        <v/>
      </c>
      <c r="H355" s="56" t="str">
        <f>IF(SD!Y352="","",SD!Y352)</f>
        <v/>
      </c>
    </row>
    <row r="356" spans="1:8" x14ac:dyDescent="0.25">
      <c r="A356" s="56" t="str">
        <f>IF(B356="","",ROWS($A$5:A356))</f>
        <v/>
      </c>
      <c r="B356" s="56" t="str">
        <f>IF(SD!A353="","",SD!A353)</f>
        <v/>
      </c>
      <c r="C356" s="56" t="str">
        <f>IF(SD!C353="","",SD!C353)</f>
        <v/>
      </c>
      <c r="D356" s="56" t="str">
        <f>IF(SD!E353="","",SD!E353)</f>
        <v/>
      </c>
      <c r="E356" s="56" t="str">
        <f>IF(SD!G353="","",SD!G353)</f>
        <v/>
      </c>
      <c r="F356" s="56" t="str">
        <f>IF(SD!I353="","",SD!I353)</f>
        <v/>
      </c>
      <c r="G356" s="56" t="str">
        <f>IF(SD!O353="","",SD!O353)</f>
        <v/>
      </c>
      <c r="H356" s="56" t="str">
        <f>IF(SD!Y353="","",SD!Y353)</f>
        <v/>
      </c>
    </row>
    <row r="357" spans="1:8" x14ac:dyDescent="0.25">
      <c r="A357" s="56" t="str">
        <f>IF(B357="","",ROWS($A$5:A357))</f>
        <v/>
      </c>
      <c r="B357" s="56" t="str">
        <f>IF(SD!A354="","",SD!A354)</f>
        <v/>
      </c>
      <c r="C357" s="56" t="str">
        <f>IF(SD!C354="","",SD!C354)</f>
        <v/>
      </c>
      <c r="D357" s="56" t="str">
        <f>IF(SD!E354="","",SD!E354)</f>
        <v/>
      </c>
      <c r="E357" s="56" t="str">
        <f>IF(SD!G354="","",SD!G354)</f>
        <v/>
      </c>
      <c r="F357" s="56" t="str">
        <f>IF(SD!I354="","",SD!I354)</f>
        <v/>
      </c>
      <c r="G357" s="56" t="str">
        <f>IF(SD!O354="","",SD!O354)</f>
        <v/>
      </c>
      <c r="H357" s="56" t="str">
        <f>IF(SD!Y354="","",SD!Y354)</f>
        <v/>
      </c>
    </row>
    <row r="358" spans="1:8" x14ac:dyDescent="0.25">
      <c r="A358" s="56" t="str">
        <f>IF(B358="","",ROWS($A$5:A358))</f>
        <v/>
      </c>
      <c r="B358" s="56" t="str">
        <f>IF(SD!A355="","",SD!A355)</f>
        <v/>
      </c>
      <c r="C358" s="56" t="str">
        <f>IF(SD!C355="","",SD!C355)</f>
        <v/>
      </c>
      <c r="D358" s="56" t="str">
        <f>IF(SD!E355="","",SD!E355)</f>
        <v/>
      </c>
      <c r="E358" s="56" t="str">
        <f>IF(SD!G355="","",SD!G355)</f>
        <v/>
      </c>
      <c r="F358" s="56" t="str">
        <f>IF(SD!I355="","",SD!I355)</f>
        <v/>
      </c>
      <c r="G358" s="56" t="str">
        <f>IF(SD!O355="","",SD!O355)</f>
        <v/>
      </c>
      <c r="H358" s="56" t="str">
        <f>IF(SD!Y355="","",SD!Y355)</f>
        <v/>
      </c>
    </row>
    <row r="359" spans="1:8" x14ac:dyDescent="0.25">
      <c r="A359" s="56" t="str">
        <f>IF(B359="","",ROWS($A$5:A359))</f>
        <v/>
      </c>
      <c r="B359" s="56" t="str">
        <f>IF(SD!A356="","",SD!A356)</f>
        <v/>
      </c>
      <c r="C359" s="56" t="str">
        <f>IF(SD!C356="","",SD!C356)</f>
        <v/>
      </c>
      <c r="D359" s="56" t="str">
        <f>IF(SD!E356="","",SD!E356)</f>
        <v/>
      </c>
      <c r="E359" s="56" t="str">
        <f>IF(SD!G356="","",SD!G356)</f>
        <v/>
      </c>
      <c r="F359" s="56" t="str">
        <f>IF(SD!I356="","",SD!I356)</f>
        <v/>
      </c>
      <c r="G359" s="56" t="str">
        <f>IF(SD!O356="","",SD!O356)</f>
        <v/>
      </c>
      <c r="H359" s="56" t="str">
        <f>IF(SD!Y356="","",SD!Y356)</f>
        <v/>
      </c>
    </row>
    <row r="360" spans="1:8" x14ac:dyDescent="0.25">
      <c r="A360" s="56" t="str">
        <f>IF(B360="","",ROWS($A$5:A360))</f>
        <v/>
      </c>
      <c r="B360" s="56" t="str">
        <f>IF(SD!A357="","",SD!A357)</f>
        <v/>
      </c>
      <c r="C360" s="56" t="str">
        <f>IF(SD!C357="","",SD!C357)</f>
        <v/>
      </c>
      <c r="D360" s="56" t="str">
        <f>IF(SD!E357="","",SD!E357)</f>
        <v/>
      </c>
      <c r="E360" s="56" t="str">
        <f>IF(SD!G357="","",SD!G357)</f>
        <v/>
      </c>
      <c r="F360" s="56" t="str">
        <f>IF(SD!I357="","",SD!I357)</f>
        <v/>
      </c>
      <c r="G360" s="56" t="str">
        <f>IF(SD!O357="","",SD!O357)</f>
        <v/>
      </c>
      <c r="H360" s="56" t="str">
        <f>IF(SD!Y357="","",SD!Y357)</f>
        <v/>
      </c>
    </row>
    <row r="361" spans="1:8" x14ac:dyDescent="0.25">
      <c r="A361" s="56" t="str">
        <f>IF(B361="","",ROWS($A$5:A361))</f>
        <v/>
      </c>
      <c r="B361" s="56" t="str">
        <f>IF(SD!A358="","",SD!A358)</f>
        <v/>
      </c>
      <c r="C361" s="56" t="str">
        <f>IF(SD!C358="","",SD!C358)</f>
        <v/>
      </c>
      <c r="D361" s="56" t="str">
        <f>IF(SD!E358="","",SD!E358)</f>
        <v/>
      </c>
      <c r="E361" s="56" t="str">
        <f>IF(SD!G358="","",SD!G358)</f>
        <v/>
      </c>
      <c r="F361" s="56" t="str">
        <f>IF(SD!I358="","",SD!I358)</f>
        <v/>
      </c>
      <c r="G361" s="56" t="str">
        <f>IF(SD!O358="","",SD!O358)</f>
        <v/>
      </c>
      <c r="H361" s="56" t="str">
        <f>IF(SD!Y358="","",SD!Y358)</f>
        <v/>
      </c>
    </row>
    <row r="362" spans="1:8" x14ac:dyDescent="0.25">
      <c r="A362" s="56" t="str">
        <f>IF(B362="","",ROWS($A$5:A362))</f>
        <v/>
      </c>
      <c r="B362" s="56" t="str">
        <f>IF(SD!A359="","",SD!A359)</f>
        <v/>
      </c>
      <c r="C362" s="56" t="str">
        <f>IF(SD!C359="","",SD!C359)</f>
        <v/>
      </c>
      <c r="D362" s="56" t="str">
        <f>IF(SD!E359="","",SD!E359)</f>
        <v/>
      </c>
      <c r="E362" s="56" t="str">
        <f>IF(SD!G359="","",SD!G359)</f>
        <v/>
      </c>
      <c r="F362" s="56" t="str">
        <f>IF(SD!I359="","",SD!I359)</f>
        <v/>
      </c>
      <c r="G362" s="56" t="str">
        <f>IF(SD!O359="","",SD!O359)</f>
        <v/>
      </c>
      <c r="H362" s="56" t="str">
        <f>IF(SD!Y359="","",SD!Y359)</f>
        <v/>
      </c>
    </row>
    <row r="363" spans="1:8" x14ac:dyDescent="0.25">
      <c r="A363" s="56" t="str">
        <f>IF(B363="","",ROWS($A$5:A363))</f>
        <v/>
      </c>
      <c r="B363" s="56" t="str">
        <f>IF(SD!A360="","",SD!A360)</f>
        <v/>
      </c>
      <c r="C363" s="56" t="str">
        <f>IF(SD!C360="","",SD!C360)</f>
        <v/>
      </c>
      <c r="D363" s="56" t="str">
        <f>IF(SD!E360="","",SD!E360)</f>
        <v/>
      </c>
      <c r="E363" s="56" t="str">
        <f>IF(SD!G360="","",SD!G360)</f>
        <v/>
      </c>
      <c r="F363" s="56" t="str">
        <f>IF(SD!I360="","",SD!I360)</f>
        <v/>
      </c>
      <c r="G363" s="56" t="str">
        <f>IF(SD!O360="","",SD!O360)</f>
        <v/>
      </c>
      <c r="H363" s="56" t="str">
        <f>IF(SD!Y360="","",SD!Y360)</f>
        <v/>
      </c>
    </row>
    <row r="364" spans="1:8" x14ac:dyDescent="0.25">
      <c r="A364" s="56" t="str">
        <f>IF(B364="","",ROWS($A$5:A364))</f>
        <v/>
      </c>
      <c r="B364" s="56" t="str">
        <f>IF(SD!A361="","",SD!A361)</f>
        <v/>
      </c>
      <c r="C364" s="56" t="str">
        <f>IF(SD!C361="","",SD!C361)</f>
        <v/>
      </c>
      <c r="D364" s="56" t="str">
        <f>IF(SD!E361="","",SD!E361)</f>
        <v/>
      </c>
      <c r="E364" s="56" t="str">
        <f>IF(SD!G361="","",SD!G361)</f>
        <v/>
      </c>
      <c r="F364" s="56" t="str">
        <f>IF(SD!I361="","",SD!I361)</f>
        <v/>
      </c>
      <c r="G364" s="56" t="str">
        <f>IF(SD!O361="","",SD!O361)</f>
        <v/>
      </c>
      <c r="H364" s="56" t="str">
        <f>IF(SD!Y361="","",SD!Y361)</f>
        <v/>
      </c>
    </row>
    <row r="365" spans="1:8" x14ac:dyDescent="0.25">
      <c r="A365" s="56" t="str">
        <f>IF(B365="","",ROWS($A$5:A365))</f>
        <v/>
      </c>
      <c r="B365" s="56" t="str">
        <f>IF(SD!A362="","",SD!A362)</f>
        <v/>
      </c>
      <c r="C365" s="56" t="str">
        <f>IF(SD!C362="","",SD!C362)</f>
        <v/>
      </c>
      <c r="D365" s="56" t="str">
        <f>IF(SD!E362="","",SD!E362)</f>
        <v/>
      </c>
      <c r="E365" s="56" t="str">
        <f>IF(SD!G362="","",SD!G362)</f>
        <v/>
      </c>
      <c r="F365" s="56" t="str">
        <f>IF(SD!I362="","",SD!I362)</f>
        <v/>
      </c>
      <c r="G365" s="56" t="str">
        <f>IF(SD!O362="","",SD!O362)</f>
        <v/>
      </c>
      <c r="H365" s="56" t="str">
        <f>IF(SD!Y362="","",SD!Y362)</f>
        <v/>
      </c>
    </row>
    <row r="366" spans="1:8" x14ac:dyDescent="0.25">
      <c r="A366" s="56" t="str">
        <f>IF(B366="","",ROWS($A$5:A366))</f>
        <v/>
      </c>
      <c r="B366" s="56" t="str">
        <f>IF(SD!A363="","",SD!A363)</f>
        <v/>
      </c>
      <c r="C366" s="56" t="str">
        <f>IF(SD!C363="","",SD!C363)</f>
        <v/>
      </c>
      <c r="D366" s="56" t="str">
        <f>IF(SD!E363="","",SD!E363)</f>
        <v/>
      </c>
      <c r="E366" s="56" t="str">
        <f>IF(SD!G363="","",SD!G363)</f>
        <v/>
      </c>
      <c r="F366" s="56" t="str">
        <f>IF(SD!I363="","",SD!I363)</f>
        <v/>
      </c>
      <c r="G366" s="56" t="str">
        <f>IF(SD!O363="","",SD!O363)</f>
        <v/>
      </c>
      <c r="H366" s="56" t="str">
        <f>IF(SD!Y363="","",SD!Y363)</f>
        <v/>
      </c>
    </row>
    <row r="367" spans="1:8" x14ac:dyDescent="0.25">
      <c r="A367" s="56" t="str">
        <f>IF(B367="","",ROWS($A$5:A367))</f>
        <v/>
      </c>
      <c r="B367" s="56" t="str">
        <f>IF(SD!A364="","",SD!A364)</f>
        <v/>
      </c>
      <c r="C367" s="56" t="str">
        <f>IF(SD!C364="","",SD!C364)</f>
        <v/>
      </c>
      <c r="D367" s="56" t="str">
        <f>IF(SD!E364="","",SD!E364)</f>
        <v/>
      </c>
      <c r="E367" s="56" t="str">
        <f>IF(SD!G364="","",SD!G364)</f>
        <v/>
      </c>
      <c r="F367" s="56" t="str">
        <f>IF(SD!I364="","",SD!I364)</f>
        <v/>
      </c>
      <c r="G367" s="56" t="str">
        <f>IF(SD!O364="","",SD!O364)</f>
        <v/>
      </c>
      <c r="H367" s="56" t="str">
        <f>IF(SD!Y364="","",SD!Y364)</f>
        <v/>
      </c>
    </row>
    <row r="368" spans="1:8" x14ac:dyDescent="0.25">
      <c r="A368" s="56" t="str">
        <f>IF(B368="","",ROWS($A$5:A368))</f>
        <v/>
      </c>
      <c r="B368" s="56" t="str">
        <f>IF(SD!A365="","",SD!A365)</f>
        <v/>
      </c>
      <c r="C368" s="56" t="str">
        <f>IF(SD!C365="","",SD!C365)</f>
        <v/>
      </c>
      <c r="D368" s="56" t="str">
        <f>IF(SD!E365="","",SD!E365)</f>
        <v/>
      </c>
      <c r="E368" s="56" t="str">
        <f>IF(SD!G365="","",SD!G365)</f>
        <v/>
      </c>
      <c r="F368" s="56" t="str">
        <f>IF(SD!I365="","",SD!I365)</f>
        <v/>
      </c>
      <c r="G368" s="56" t="str">
        <f>IF(SD!O365="","",SD!O365)</f>
        <v/>
      </c>
      <c r="H368" s="56" t="str">
        <f>IF(SD!Y365="","",SD!Y365)</f>
        <v/>
      </c>
    </row>
    <row r="369" spans="1:8" x14ac:dyDescent="0.25">
      <c r="A369" s="56" t="str">
        <f>IF(B369="","",ROWS($A$5:A369))</f>
        <v/>
      </c>
      <c r="B369" s="56" t="str">
        <f>IF(SD!A366="","",SD!A366)</f>
        <v/>
      </c>
      <c r="C369" s="56" t="str">
        <f>IF(SD!C366="","",SD!C366)</f>
        <v/>
      </c>
      <c r="D369" s="56" t="str">
        <f>IF(SD!E366="","",SD!E366)</f>
        <v/>
      </c>
      <c r="E369" s="56" t="str">
        <f>IF(SD!G366="","",SD!G366)</f>
        <v/>
      </c>
      <c r="F369" s="56" t="str">
        <f>IF(SD!I366="","",SD!I366)</f>
        <v/>
      </c>
      <c r="G369" s="56" t="str">
        <f>IF(SD!O366="","",SD!O366)</f>
        <v/>
      </c>
      <c r="H369" s="56" t="str">
        <f>IF(SD!Y366="","",SD!Y366)</f>
        <v/>
      </c>
    </row>
    <row r="370" spans="1:8" x14ac:dyDescent="0.25">
      <c r="A370" s="56" t="str">
        <f>IF(B370="","",ROWS($A$5:A370))</f>
        <v/>
      </c>
      <c r="B370" s="56" t="str">
        <f>IF(SD!A367="","",SD!A367)</f>
        <v/>
      </c>
      <c r="C370" s="56" t="str">
        <f>IF(SD!C367="","",SD!C367)</f>
        <v/>
      </c>
      <c r="D370" s="56" t="str">
        <f>IF(SD!E367="","",SD!E367)</f>
        <v/>
      </c>
      <c r="E370" s="56" t="str">
        <f>IF(SD!G367="","",SD!G367)</f>
        <v/>
      </c>
      <c r="F370" s="56" t="str">
        <f>IF(SD!I367="","",SD!I367)</f>
        <v/>
      </c>
      <c r="G370" s="56" t="str">
        <f>IF(SD!O367="","",SD!O367)</f>
        <v/>
      </c>
      <c r="H370" s="56" t="str">
        <f>IF(SD!Y367="","",SD!Y367)</f>
        <v/>
      </c>
    </row>
    <row r="371" spans="1:8" x14ac:dyDescent="0.25">
      <c r="A371" s="56" t="str">
        <f>IF(B371="","",ROWS($A$5:A371))</f>
        <v/>
      </c>
      <c r="B371" s="56" t="str">
        <f>IF(SD!A368="","",SD!A368)</f>
        <v/>
      </c>
      <c r="C371" s="56" t="str">
        <f>IF(SD!C368="","",SD!C368)</f>
        <v/>
      </c>
      <c r="D371" s="56" t="str">
        <f>IF(SD!E368="","",SD!E368)</f>
        <v/>
      </c>
      <c r="E371" s="56" t="str">
        <f>IF(SD!G368="","",SD!G368)</f>
        <v/>
      </c>
      <c r="F371" s="56" t="str">
        <f>IF(SD!I368="","",SD!I368)</f>
        <v/>
      </c>
      <c r="G371" s="56" t="str">
        <f>IF(SD!O368="","",SD!O368)</f>
        <v/>
      </c>
      <c r="H371" s="56" t="str">
        <f>IF(SD!Y368="","",SD!Y368)</f>
        <v/>
      </c>
    </row>
    <row r="372" spans="1:8" x14ac:dyDescent="0.25">
      <c r="A372" s="56" t="str">
        <f>IF(B372="","",ROWS($A$5:A372))</f>
        <v/>
      </c>
      <c r="B372" s="56" t="str">
        <f>IF(SD!A369="","",SD!A369)</f>
        <v/>
      </c>
      <c r="C372" s="56" t="str">
        <f>IF(SD!C369="","",SD!C369)</f>
        <v/>
      </c>
      <c r="D372" s="56" t="str">
        <f>IF(SD!E369="","",SD!E369)</f>
        <v/>
      </c>
      <c r="E372" s="56" t="str">
        <f>IF(SD!G369="","",SD!G369)</f>
        <v/>
      </c>
      <c r="F372" s="56" t="str">
        <f>IF(SD!I369="","",SD!I369)</f>
        <v/>
      </c>
      <c r="G372" s="56" t="str">
        <f>IF(SD!O369="","",SD!O369)</f>
        <v/>
      </c>
      <c r="H372" s="56" t="str">
        <f>IF(SD!Y369="","",SD!Y369)</f>
        <v/>
      </c>
    </row>
    <row r="373" spans="1:8" x14ac:dyDescent="0.25">
      <c r="A373" s="56" t="str">
        <f>IF(B373="","",ROWS($A$5:A373))</f>
        <v/>
      </c>
      <c r="B373" s="56" t="str">
        <f>IF(SD!A370="","",SD!A370)</f>
        <v/>
      </c>
      <c r="C373" s="56" t="str">
        <f>IF(SD!C370="","",SD!C370)</f>
        <v/>
      </c>
      <c r="D373" s="56" t="str">
        <f>IF(SD!E370="","",SD!E370)</f>
        <v/>
      </c>
      <c r="E373" s="56" t="str">
        <f>IF(SD!G370="","",SD!G370)</f>
        <v/>
      </c>
      <c r="F373" s="56" t="str">
        <f>IF(SD!I370="","",SD!I370)</f>
        <v/>
      </c>
      <c r="G373" s="56" t="str">
        <f>IF(SD!O370="","",SD!O370)</f>
        <v/>
      </c>
      <c r="H373" s="56" t="str">
        <f>IF(SD!Y370="","",SD!Y370)</f>
        <v/>
      </c>
    </row>
    <row r="374" spans="1:8" x14ac:dyDescent="0.25">
      <c r="A374" s="56" t="str">
        <f>IF(B374="","",ROWS($A$5:A374))</f>
        <v/>
      </c>
      <c r="B374" s="56" t="str">
        <f>IF(SD!A371="","",SD!A371)</f>
        <v/>
      </c>
      <c r="C374" s="56" t="str">
        <f>IF(SD!C371="","",SD!C371)</f>
        <v/>
      </c>
      <c r="D374" s="56" t="str">
        <f>IF(SD!E371="","",SD!E371)</f>
        <v/>
      </c>
      <c r="E374" s="56" t="str">
        <f>IF(SD!G371="","",SD!G371)</f>
        <v/>
      </c>
      <c r="F374" s="56" t="str">
        <f>IF(SD!I371="","",SD!I371)</f>
        <v/>
      </c>
      <c r="G374" s="56" t="str">
        <f>IF(SD!O371="","",SD!O371)</f>
        <v/>
      </c>
      <c r="H374" s="56" t="str">
        <f>IF(SD!Y371="","",SD!Y371)</f>
        <v/>
      </c>
    </row>
    <row r="375" spans="1:8" x14ac:dyDescent="0.25">
      <c r="A375" s="56" t="str">
        <f>IF(B375="","",ROWS($A$5:A375))</f>
        <v/>
      </c>
      <c r="B375" s="56" t="str">
        <f>IF(SD!A372="","",SD!A372)</f>
        <v/>
      </c>
      <c r="C375" s="56" t="str">
        <f>IF(SD!C372="","",SD!C372)</f>
        <v/>
      </c>
      <c r="D375" s="56" t="str">
        <f>IF(SD!E372="","",SD!E372)</f>
        <v/>
      </c>
      <c r="E375" s="56" t="str">
        <f>IF(SD!G372="","",SD!G372)</f>
        <v/>
      </c>
      <c r="F375" s="56" t="str">
        <f>IF(SD!I372="","",SD!I372)</f>
        <v/>
      </c>
      <c r="G375" s="56" t="str">
        <f>IF(SD!O372="","",SD!O372)</f>
        <v/>
      </c>
      <c r="H375" s="56" t="str">
        <f>IF(SD!Y372="","",SD!Y372)</f>
        <v/>
      </c>
    </row>
    <row r="376" spans="1:8" x14ac:dyDescent="0.25">
      <c r="A376" s="56" t="str">
        <f>IF(B376="","",ROWS($A$5:A376))</f>
        <v/>
      </c>
      <c r="B376" s="56" t="str">
        <f>IF(SD!A373="","",SD!A373)</f>
        <v/>
      </c>
      <c r="C376" s="56" t="str">
        <f>IF(SD!C373="","",SD!C373)</f>
        <v/>
      </c>
      <c r="D376" s="56" t="str">
        <f>IF(SD!E373="","",SD!E373)</f>
        <v/>
      </c>
      <c r="E376" s="56" t="str">
        <f>IF(SD!G373="","",SD!G373)</f>
        <v/>
      </c>
      <c r="F376" s="56" t="str">
        <f>IF(SD!I373="","",SD!I373)</f>
        <v/>
      </c>
      <c r="G376" s="56" t="str">
        <f>IF(SD!O373="","",SD!O373)</f>
        <v/>
      </c>
      <c r="H376" s="56" t="str">
        <f>IF(SD!Y373="","",SD!Y373)</f>
        <v/>
      </c>
    </row>
    <row r="377" spans="1:8" x14ac:dyDescent="0.25">
      <c r="A377" s="56" t="str">
        <f>IF(B377="","",ROWS($A$5:A377))</f>
        <v/>
      </c>
      <c r="B377" s="56" t="str">
        <f>IF(SD!A374="","",SD!A374)</f>
        <v/>
      </c>
      <c r="C377" s="56" t="str">
        <f>IF(SD!C374="","",SD!C374)</f>
        <v/>
      </c>
      <c r="D377" s="56" t="str">
        <f>IF(SD!E374="","",SD!E374)</f>
        <v/>
      </c>
      <c r="E377" s="56" t="str">
        <f>IF(SD!G374="","",SD!G374)</f>
        <v/>
      </c>
      <c r="F377" s="56" t="str">
        <f>IF(SD!I374="","",SD!I374)</f>
        <v/>
      </c>
      <c r="G377" s="56" t="str">
        <f>IF(SD!O374="","",SD!O374)</f>
        <v/>
      </c>
      <c r="H377" s="56" t="str">
        <f>IF(SD!Y374="","",SD!Y374)</f>
        <v/>
      </c>
    </row>
    <row r="378" spans="1:8" x14ac:dyDescent="0.25">
      <c r="A378" s="56" t="str">
        <f>IF(B378="","",ROWS($A$5:A378))</f>
        <v/>
      </c>
      <c r="B378" s="56" t="str">
        <f>IF(SD!A375="","",SD!A375)</f>
        <v/>
      </c>
      <c r="C378" s="56" t="str">
        <f>IF(SD!C375="","",SD!C375)</f>
        <v/>
      </c>
      <c r="D378" s="56" t="str">
        <f>IF(SD!E375="","",SD!E375)</f>
        <v/>
      </c>
      <c r="E378" s="56" t="str">
        <f>IF(SD!G375="","",SD!G375)</f>
        <v/>
      </c>
      <c r="F378" s="56" t="str">
        <f>IF(SD!I375="","",SD!I375)</f>
        <v/>
      </c>
      <c r="G378" s="56" t="str">
        <f>IF(SD!O375="","",SD!O375)</f>
        <v/>
      </c>
      <c r="H378" s="56" t="str">
        <f>IF(SD!Y375="","",SD!Y375)</f>
        <v/>
      </c>
    </row>
    <row r="379" spans="1:8" x14ac:dyDescent="0.25">
      <c r="A379" s="56" t="str">
        <f>IF(B379="","",ROWS($A$5:A379))</f>
        <v/>
      </c>
      <c r="B379" s="56" t="str">
        <f>IF(SD!A376="","",SD!A376)</f>
        <v/>
      </c>
      <c r="C379" s="56" t="str">
        <f>IF(SD!C376="","",SD!C376)</f>
        <v/>
      </c>
      <c r="D379" s="56" t="str">
        <f>IF(SD!E376="","",SD!E376)</f>
        <v/>
      </c>
      <c r="E379" s="56" t="str">
        <f>IF(SD!G376="","",SD!G376)</f>
        <v/>
      </c>
      <c r="F379" s="56" t="str">
        <f>IF(SD!I376="","",SD!I376)</f>
        <v/>
      </c>
      <c r="G379" s="56" t="str">
        <f>IF(SD!O376="","",SD!O376)</f>
        <v/>
      </c>
      <c r="H379" s="56" t="str">
        <f>IF(SD!Y376="","",SD!Y376)</f>
        <v/>
      </c>
    </row>
    <row r="380" spans="1:8" x14ac:dyDescent="0.25">
      <c r="A380" s="56" t="str">
        <f>IF(B380="","",ROWS($A$5:A380))</f>
        <v/>
      </c>
      <c r="B380" s="56" t="str">
        <f>IF(SD!A377="","",SD!A377)</f>
        <v/>
      </c>
      <c r="C380" s="56" t="str">
        <f>IF(SD!C377="","",SD!C377)</f>
        <v/>
      </c>
      <c r="D380" s="56" t="str">
        <f>IF(SD!E377="","",SD!E377)</f>
        <v/>
      </c>
      <c r="E380" s="56" t="str">
        <f>IF(SD!G377="","",SD!G377)</f>
        <v/>
      </c>
      <c r="F380" s="56" t="str">
        <f>IF(SD!I377="","",SD!I377)</f>
        <v/>
      </c>
      <c r="G380" s="56" t="str">
        <f>IF(SD!O377="","",SD!O377)</f>
        <v/>
      </c>
      <c r="H380" s="56" t="str">
        <f>IF(SD!Y377="","",SD!Y377)</f>
        <v/>
      </c>
    </row>
    <row r="381" spans="1:8" x14ac:dyDescent="0.25">
      <c r="A381" s="56" t="str">
        <f>IF(B381="","",ROWS($A$5:A381))</f>
        <v/>
      </c>
      <c r="B381" s="56" t="str">
        <f>IF(SD!A378="","",SD!A378)</f>
        <v/>
      </c>
      <c r="C381" s="56" t="str">
        <f>IF(SD!C378="","",SD!C378)</f>
        <v/>
      </c>
      <c r="D381" s="56" t="str">
        <f>IF(SD!E378="","",SD!E378)</f>
        <v/>
      </c>
      <c r="E381" s="56" t="str">
        <f>IF(SD!G378="","",SD!G378)</f>
        <v/>
      </c>
      <c r="F381" s="56" t="str">
        <f>IF(SD!I378="","",SD!I378)</f>
        <v/>
      </c>
      <c r="G381" s="56" t="str">
        <f>IF(SD!O378="","",SD!O378)</f>
        <v/>
      </c>
      <c r="H381" s="56" t="str">
        <f>IF(SD!Y378="","",SD!Y378)</f>
        <v/>
      </c>
    </row>
    <row r="382" spans="1:8" x14ac:dyDescent="0.25">
      <c r="A382" s="56" t="str">
        <f>IF(B382="","",ROWS($A$5:A382))</f>
        <v/>
      </c>
      <c r="B382" s="56" t="str">
        <f>IF(SD!A379="","",SD!A379)</f>
        <v/>
      </c>
      <c r="C382" s="56" t="str">
        <f>IF(SD!C379="","",SD!C379)</f>
        <v/>
      </c>
      <c r="D382" s="56" t="str">
        <f>IF(SD!E379="","",SD!E379)</f>
        <v/>
      </c>
      <c r="E382" s="56" t="str">
        <f>IF(SD!G379="","",SD!G379)</f>
        <v/>
      </c>
      <c r="F382" s="56" t="str">
        <f>IF(SD!I379="","",SD!I379)</f>
        <v/>
      </c>
      <c r="G382" s="56" t="str">
        <f>IF(SD!O379="","",SD!O379)</f>
        <v/>
      </c>
      <c r="H382" s="56" t="str">
        <f>IF(SD!Y379="","",SD!Y379)</f>
        <v/>
      </c>
    </row>
    <row r="383" spans="1:8" x14ac:dyDescent="0.25">
      <c r="A383" s="56" t="str">
        <f>IF(B383="","",ROWS($A$5:A383))</f>
        <v/>
      </c>
      <c r="B383" s="56" t="str">
        <f>IF(SD!A380="","",SD!A380)</f>
        <v/>
      </c>
      <c r="C383" s="56" t="str">
        <f>IF(SD!C380="","",SD!C380)</f>
        <v/>
      </c>
      <c r="D383" s="56" t="str">
        <f>IF(SD!E380="","",SD!E380)</f>
        <v/>
      </c>
      <c r="E383" s="56" t="str">
        <f>IF(SD!G380="","",SD!G380)</f>
        <v/>
      </c>
      <c r="F383" s="56" t="str">
        <f>IF(SD!I380="","",SD!I380)</f>
        <v/>
      </c>
      <c r="G383" s="56" t="str">
        <f>IF(SD!O380="","",SD!O380)</f>
        <v/>
      </c>
      <c r="H383" s="56" t="str">
        <f>IF(SD!Y380="","",SD!Y380)</f>
        <v/>
      </c>
    </row>
    <row r="384" spans="1:8" x14ac:dyDescent="0.25">
      <c r="A384" s="56" t="str">
        <f>IF(B384="","",ROWS($A$5:A384))</f>
        <v/>
      </c>
      <c r="B384" s="56" t="str">
        <f>IF(SD!A381="","",SD!A381)</f>
        <v/>
      </c>
      <c r="C384" s="56" t="str">
        <f>IF(SD!C381="","",SD!C381)</f>
        <v/>
      </c>
      <c r="D384" s="56" t="str">
        <f>IF(SD!E381="","",SD!E381)</f>
        <v/>
      </c>
      <c r="E384" s="56" t="str">
        <f>IF(SD!G381="","",SD!G381)</f>
        <v/>
      </c>
      <c r="F384" s="56" t="str">
        <f>IF(SD!I381="","",SD!I381)</f>
        <v/>
      </c>
      <c r="G384" s="56" t="str">
        <f>IF(SD!O381="","",SD!O381)</f>
        <v/>
      </c>
      <c r="H384" s="56" t="str">
        <f>IF(SD!Y381="","",SD!Y381)</f>
        <v/>
      </c>
    </row>
    <row r="385" spans="1:8" x14ac:dyDescent="0.25">
      <c r="A385" s="56" t="str">
        <f>IF(B385="","",ROWS($A$5:A385))</f>
        <v/>
      </c>
      <c r="B385" s="56" t="str">
        <f>IF(SD!A382="","",SD!A382)</f>
        <v/>
      </c>
      <c r="C385" s="56" t="str">
        <f>IF(SD!C382="","",SD!C382)</f>
        <v/>
      </c>
      <c r="D385" s="56" t="str">
        <f>IF(SD!E382="","",SD!E382)</f>
        <v/>
      </c>
      <c r="E385" s="56" t="str">
        <f>IF(SD!G382="","",SD!G382)</f>
        <v/>
      </c>
      <c r="F385" s="56" t="str">
        <f>IF(SD!I382="","",SD!I382)</f>
        <v/>
      </c>
      <c r="G385" s="56" t="str">
        <f>IF(SD!O382="","",SD!O382)</f>
        <v/>
      </c>
      <c r="H385" s="56" t="str">
        <f>IF(SD!Y382="","",SD!Y382)</f>
        <v/>
      </c>
    </row>
    <row r="386" spans="1:8" x14ac:dyDescent="0.25">
      <c r="A386" s="56" t="str">
        <f>IF(B386="","",ROWS($A$5:A386))</f>
        <v/>
      </c>
      <c r="B386" s="56" t="str">
        <f>IF(SD!A383="","",SD!A383)</f>
        <v/>
      </c>
      <c r="C386" s="56" t="str">
        <f>IF(SD!C383="","",SD!C383)</f>
        <v/>
      </c>
      <c r="D386" s="56" t="str">
        <f>IF(SD!E383="","",SD!E383)</f>
        <v/>
      </c>
      <c r="E386" s="56" t="str">
        <f>IF(SD!G383="","",SD!G383)</f>
        <v/>
      </c>
      <c r="F386" s="56" t="str">
        <f>IF(SD!I383="","",SD!I383)</f>
        <v/>
      </c>
      <c r="G386" s="56" t="str">
        <f>IF(SD!O383="","",SD!O383)</f>
        <v/>
      </c>
      <c r="H386" s="56" t="str">
        <f>IF(SD!Y383="","",SD!Y383)</f>
        <v/>
      </c>
    </row>
    <row r="387" spans="1:8" x14ac:dyDescent="0.25">
      <c r="A387" s="56" t="str">
        <f>IF(B387="","",ROWS($A$5:A387))</f>
        <v/>
      </c>
      <c r="B387" s="56" t="str">
        <f>IF(SD!A384="","",SD!A384)</f>
        <v/>
      </c>
      <c r="C387" s="56" t="str">
        <f>IF(SD!C384="","",SD!C384)</f>
        <v/>
      </c>
      <c r="D387" s="56" t="str">
        <f>IF(SD!E384="","",SD!E384)</f>
        <v/>
      </c>
      <c r="E387" s="56" t="str">
        <f>IF(SD!G384="","",SD!G384)</f>
        <v/>
      </c>
      <c r="F387" s="56" t="str">
        <f>IF(SD!I384="","",SD!I384)</f>
        <v/>
      </c>
      <c r="G387" s="56" t="str">
        <f>IF(SD!O384="","",SD!O384)</f>
        <v/>
      </c>
      <c r="H387" s="56" t="str">
        <f>IF(SD!Y384="","",SD!Y384)</f>
        <v/>
      </c>
    </row>
    <row r="388" spans="1:8" x14ac:dyDescent="0.25">
      <c r="A388" s="56" t="str">
        <f>IF(B388="","",ROWS($A$5:A388))</f>
        <v/>
      </c>
      <c r="B388" s="56" t="str">
        <f>IF(SD!A385="","",SD!A385)</f>
        <v/>
      </c>
      <c r="C388" s="56" t="str">
        <f>IF(SD!C385="","",SD!C385)</f>
        <v/>
      </c>
      <c r="D388" s="56" t="str">
        <f>IF(SD!E385="","",SD!E385)</f>
        <v/>
      </c>
      <c r="E388" s="56" t="str">
        <f>IF(SD!G385="","",SD!G385)</f>
        <v/>
      </c>
      <c r="F388" s="56" t="str">
        <f>IF(SD!I385="","",SD!I385)</f>
        <v/>
      </c>
      <c r="G388" s="56" t="str">
        <f>IF(SD!O385="","",SD!O385)</f>
        <v/>
      </c>
      <c r="H388" s="56" t="str">
        <f>IF(SD!Y385="","",SD!Y385)</f>
        <v/>
      </c>
    </row>
    <row r="389" spans="1:8" x14ac:dyDescent="0.25">
      <c r="A389" s="56" t="str">
        <f>IF(B389="","",ROWS($A$5:A389))</f>
        <v/>
      </c>
      <c r="B389" s="56" t="str">
        <f>IF(SD!A386="","",SD!A386)</f>
        <v/>
      </c>
      <c r="C389" s="56" t="str">
        <f>IF(SD!C386="","",SD!C386)</f>
        <v/>
      </c>
      <c r="D389" s="56" t="str">
        <f>IF(SD!E386="","",SD!E386)</f>
        <v/>
      </c>
      <c r="E389" s="56" t="str">
        <f>IF(SD!G386="","",SD!G386)</f>
        <v/>
      </c>
      <c r="F389" s="56" t="str">
        <f>IF(SD!I386="","",SD!I386)</f>
        <v/>
      </c>
      <c r="G389" s="56" t="str">
        <f>IF(SD!O386="","",SD!O386)</f>
        <v/>
      </c>
      <c r="H389" s="56" t="str">
        <f>IF(SD!Y386="","",SD!Y386)</f>
        <v/>
      </c>
    </row>
    <row r="390" spans="1:8" x14ac:dyDescent="0.25">
      <c r="A390" s="56" t="str">
        <f>IF(B390="","",ROWS($A$5:A390))</f>
        <v/>
      </c>
      <c r="B390" s="56" t="str">
        <f>IF(SD!A387="","",SD!A387)</f>
        <v/>
      </c>
      <c r="C390" s="56" t="str">
        <f>IF(SD!C387="","",SD!C387)</f>
        <v/>
      </c>
      <c r="D390" s="56" t="str">
        <f>IF(SD!E387="","",SD!E387)</f>
        <v/>
      </c>
      <c r="E390" s="56" t="str">
        <f>IF(SD!G387="","",SD!G387)</f>
        <v/>
      </c>
      <c r="F390" s="56" t="str">
        <f>IF(SD!I387="","",SD!I387)</f>
        <v/>
      </c>
      <c r="G390" s="56" t="str">
        <f>IF(SD!O387="","",SD!O387)</f>
        <v/>
      </c>
      <c r="H390" s="56" t="str">
        <f>IF(SD!Y387="","",SD!Y387)</f>
        <v/>
      </c>
    </row>
    <row r="391" spans="1:8" x14ac:dyDescent="0.25">
      <c r="A391" s="56" t="str">
        <f>IF(B391="","",ROWS($A$5:A391))</f>
        <v/>
      </c>
      <c r="B391" s="56" t="str">
        <f>IF(SD!A388="","",SD!A388)</f>
        <v/>
      </c>
      <c r="C391" s="56" t="str">
        <f>IF(SD!C388="","",SD!C388)</f>
        <v/>
      </c>
      <c r="D391" s="56" t="str">
        <f>IF(SD!E388="","",SD!E388)</f>
        <v/>
      </c>
      <c r="E391" s="56" t="str">
        <f>IF(SD!G388="","",SD!G388)</f>
        <v/>
      </c>
      <c r="F391" s="56" t="str">
        <f>IF(SD!I388="","",SD!I388)</f>
        <v/>
      </c>
      <c r="G391" s="56" t="str">
        <f>IF(SD!O388="","",SD!O388)</f>
        <v/>
      </c>
      <c r="H391" s="56" t="str">
        <f>IF(SD!Y388="","",SD!Y388)</f>
        <v/>
      </c>
    </row>
    <row r="392" spans="1:8" x14ac:dyDescent="0.25">
      <c r="A392" s="56" t="str">
        <f>IF(B392="","",ROWS($A$5:A392))</f>
        <v/>
      </c>
      <c r="B392" s="56" t="str">
        <f>IF(SD!A389="","",SD!A389)</f>
        <v/>
      </c>
      <c r="C392" s="56" t="str">
        <f>IF(SD!C389="","",SD!C389)</f>
        <v/>
      </c>
      <c r="D392" s="56" t="str">
        <f>IF(SD!E389="","",SD!E389)</f>
        <v/>
      </c>
      <c r="E392" s="56" t="str">
        <f>IF(SD!G389="","",SD!G389)</f>
        <v/>
      </c>
      <c r="F392" s="56" t="str">
        <f>IF(SD!I389="","",SD!I389)</f>
        <v/>
      </c>
      <c r="G392" s="56" t="str">
        <f>IF(SD!O389="","",SD!O389)</f>
        <v/>
      </c>
      <c r="H392" s="56" t="str">
        <f>IF(SD!Y389="","",SD!Y389)</f>
        <v/>
      </c>
    </row>
    <row r="393" spans="1:8" x14ac:dyDescent="0.25">
      <c r="A393" s="56" t="str">
        <f>IF(B393="","",ROWS($A$5:A393))</f>
        <v/>
      </c>
      <c r="B393" s="56" t="str">
        <f>IF(SD!A390="","",SD!A390)</f>
        <v/>
      </c>
      <c r="C393" s="56" t="str">
        <f>IF(SD!C390="","",SD!C390)</f>
        <v/>
      </c>
      <c r="D393" s="56" t="str">
        <f>IF(SD!E390="","",SD!E390)</f>
        <v/>
      </c>
      <c r="E393" s="56" t="str">
        <f>IF(SD!G390="","",SD!G390)</f>
        <v/>
      </c>
      <c r="F393" s="56" t="str">
        <f>IF(SD!I390="","",SD!I390)</f>
        <v/>
      </c>
      <c r="G393" s="56" t="str">
        <f>IF(SD!O390="","",SD!O390)</f>
        <v/>
      </c>
      <c r="H393" s="56" t="str">
        <f>IF(SD!Y390="","",SD!Y390)</f>
        <v/>
      </c>
    </row>
    <row r="394" spans="1:8" x14ac:dyDescent="0.25">
      <c r="A394" s="56" t="str">
        <f>IF(B394="","",ROWS($A$5:A394))</f>
        <v/>
      </c>
      <c r="B394" s="56" t="str">
        <f>IF(SD!A391="","",SD!A391)</f>
        <v/>
      </c>
      <c r="C394" s="56" t="str">
        <f>IF(SD!C391="","",SD!C391)</f>
        <v/>
      </c>
      <c r="D394" s="56" t="str">
        <f>IF(SD!E391="","",SD!E391)</f>
        <v/>
      </c>
      <c r="E394" s="56" t="str">
        <f>IF(SD!G391="","",SD!G391)</f>
        <v/>
      </c>
      <c r="F394" s="56" t="str">
        <f>IF(SD!I391="","",SD!I391)</f>
        <v/>
      </c>
      <c r="G394" s="56" t="str">
        <f>IF(SD!O391="","",SD!O391)</f>
        <v/>
      </c>
      <c r="H394" s="56" t="str">
        <f>IF(SD!Y391="","",SD!Y391)</f>
        <v/>
      </c>
    </row>
    <row r="395" spans="1:8" x14ac:dyDescent="0.25">
      <c r="A395" s="56" t="str">
        <f>IF(B395="","",ROWS($A$5:A395))</f>
        <v/>
      </c>
      <c r="B395" s="56" t="str">
        <f>IF(SD!A392="","",SD!A392)</f>
        <v/>
      </c>
      <c r="C395" s="56" t="str">
        <f>IF(SD!C392="","",SD!C392)</f>
        <v/>
      </c>
      <c r="D395" s="56" t="str">
        <f>IF(SD!E392="","",SD!E392)</f>
        <v/>
      </c>
      <c r="E395" s="56" t="str">
        <f>IF(SD!G392="","",SD!G392)</f>
        <v/>
      </c>
      <c r="F395" s="56" t="str">
        <f>IF(SD!I392="","",SD!I392)</f>
        <v/>
      </c>
      <c r="G395" s="56" t="str">
        <f>IF(SD!O392="","",SD!O392)</f>
        <v/>
      </c>
      <c r="H395" s="56" t="str">
        <f>IF(SD!Y392="","",SD!Y392)</f>
        <v/>
      </c>
    </row>
    <row r="396" spans="1:8" x14ac:dyDescent="0.25">
      <c r="A396" s="56" t="str">
        <f>IF(B396="","",ROWS($A$5:A396))</f>
        <v/>
      </c>
      <c r="B396" s="56" t="str">
        <f>IF(SD!A393="","",SD!A393)</f>
        <v/>
      </c>
      <c r="C396" s="56" t="str">
        <f>IF(SD!C393="","",SD!C393)</f>
        <v/>
      </c>
      <c r="D396" s="56" t="str">
        <f>IF(SD!E393="","",SD!E393)</f>
        <v/>
      </c>
      <c r="E396" s="56" t="str">
        <f>IF(SD!G393="","",SD!G393)</f>
        <v/>
      </c>
      <c r="F396" s="56" t="str">
        <f>IF(SD!I393="","",SD!I393)</f>
        <v/>
      </c>
      <c r="G396" s="56" t="str">
        <f>IF(SD!O393="","",SD!O393)</f>
        <v/>
      </c>
      <c r="H396" s="56" t="str">
        <f>IF(SD!Y393="","",SD!Y393)</f>
        <v/>
      </c>
    </row>
    <row r="397" spans="1:8" x14ac:dyDescent="0.25">
      <c r="A397" s="56" t="str">
        <f>IF(B397="","",ROWS($A$5:A397))</f>
        <v/>
      </c>
      <c r="B397" s="56" t="str">
        <f>IF(SD!A394="","",SD!A394)</f>
        <v/>
      </c>
      <c r="C397" s="56" t="str">
        <f>IF(SD!C394="","",SD!C394)</f>
        <v/>
      </c>
      <c r="D397" s="56" t="str">
        <f>IF(SD!E394="","",SD!E394)</f>
        <v/>
      </c>
      <c r="E397" s="56" t="str">
        <f>IF(SD!G394="","",SD!G394)</f>
        <v/>
      </c>
      <c r="F397" s="56" t="str">
        <f>IF(SD!I394="","",SD!I394)</f>
        <v/>
      </c>
      <c r="G397" s="56" t="str">
        <f>IF(SD!O394="","",SD!O394)</f>
        <v/>
      </c>
      <c r="H397" s="56" t="str">
        <f>IF(SD!Y394="","",SD!Y394)</f>
        <v/>
      </c>
    </row>
    <row r="398" spans="1:8" x14ac:dyDescent="0.25">
      <c r="A398" s="56" t="str">
        <f>IF(B398="","",ROWS($A$5:A398))</f>
        <v/>
      </c>
      <c r="B398" s="56" t="str">
        <f>IF(SD!A395="","",SD!A395)</f>
        <v/>
      </c>
      <c r="C398" s="56" t="str">
        <f>IF(SD!C395="","",SD!C395)</f>
        <v/>
      </c>
      <c r="D398" s="56" t="str">
        <f>IF(SD!E395="","",SD!E395)</f>
        <v/>
      </c>
      <c r="E398" s="56" t="str">
        <f>IF(SD!G395="","",SD!G395)</f>
        <v/>
      </c>
      <c r="F398" s="56" t="str">
        <f>IF(SD!I395="","",SD!I395)</f>
        <v/>
      </c>
      <c r="G398" s="56" t="str">
        <f>IF(SD!O395="","",SD!O395)</f>
        <v/>
      </c>
      <c r="H398" s="56" t="str">
        <f>IF(SD!Y395="","",SD!Y395)</f>
        <v/>
      </c>
    </row>
    <row r="399" spans="1:8" x14ac:dyDescent="0.25">
      <c r="A399" s="56" t="str">
        <f>IF(B399="","",ROWS($A$5:A399))</f>
        <v/>
      </c>
      <c r="B399" s="56" t="str">
        <f>IF(SD!A396="","",SD!A396)</f>
        <v/>
      </c>
      <c r="C399" s="56" t="str">
        <f>IF(SD!C396="","",SD!C396)</f>
        <v/>
      </c>
      <c r="D399" s="56" t="str">
        <f>IF(SD!E396="","",SD!E396)</f>
        <v/>
      </c>
      <c r="E399" s="56" t="str">
        <f>IF(SD!G396="","",SD!G396)</f>
        <v/>
      </c>
      <c r="F399" s="56" t="str">
        <f>IF(SD!I396="","",SD!I396)</f>
        <v/>
      </c>
      <c r="G399" s="56" t="str">
        <f>IF(SD!O396="","",SD!O396)</f>
        <v/>
      </c>
      <c r="H399" s="56" t="str">
        <f>IF(SD!Y396="","",SD!Y396)</f>
        <v/>
      </c>
    </row>
    <row r="400" spans="1:8" x14ac:dyDescent="0.25">
      <c r="A400" s="56" t="str">
        <f>IF(B400="","",ROWS($A$5:A400))</f>
        <v/>
      </c>
      <c r="B400" s="56" t="str">
        <f>IF(SD!A397="","",SD!A397)</f>
        <v/>
      </c>
      <c r="C400" s="56" t="str">
        <f>IF(SD!C397="","",SD!C397)</f>
        <v/>
      </c>
      <c r="D400" s="56" t="str">
        <f>IF(SD!E397="","",SD!E397)</f>
        <v/>
      </c>
      <c r="E400" s="56" t="str">
        <f>IF(SD!G397="","",SD!G397)</f>
        <v/>
      </c>
      <c r="F400" s="56" t="str">
        <f>IF(SD!I397="","",SD!I397)</f>
        <v/>
      </c>
      <c r="G400" s="56" t="str">
        <f>IF(SD!O397="","",SD!O397)</f>
        <v/>
      </c>
      <c r="H400" s="56" t="str">
        <f>IF(SD!Y397="","",SD!Y397)</f>
        <v/>
      </c>
    </row>
    <row r="401" spans="1:8" x14ac:dyDescent="0.25">
      <c r="A401" s="56" t="str">
        <f>IF(B401="","",ROWS($A$5:A401))</f>
        <v/>
      </c>
      <c r="B401" s="56" t="str">
        <f>IF(SD!A398="","",SD!A398)</f>
        <v/>
      </c>
      <c r="C401" s="56" t="str">
        <f>IF(SD!C398="","",SD!C398)</f>
        <v/>
      </c>
      <c r="D401" s="56" t="str">
        <f>IF(SD!E398="","",SD!E398)</f>
        <v/>
      </c>
      <c r="E401" s="56" t="str">
        <f>IF(SD!G398="","",SD!G398)</f>
        <v/>
      </c>
      <c r="F401" s="56" t="str">
        <f>IF(SD!I398="","",SD!I398)</f>
        <v/>
      </c>
      <c r="G401" s="56" t="str">
        <f>IF(SD!O398="","",SD!O398)</f>
        <v/>
      </c>
      <c r="H401" s="56" t="str">
        <f>IF(SD!Y398="","",SD!Y398)</f>
        <v/>
      </c>
    </row>
    <row r="402" spans="1:8" x14ac:dyDescent="0.25">
      <c r="A402" s="56" t="str">
        <f>IF(B402="","",ROWS($A$5:A402))</f>
        <v/>
      </c>
      <c r="B402" s="56" t="str">
        <f>IF(SD!A399="","",SD!A399)</f>
        <v/>
      </c>
      <c r="C402" s="56" t="str">
        <f>IF(SD!C399="","",SD!C399)</f>
        <v/>
      </c>
      <c r="D402" s="56" t="str">
        <f>IF(SD!E399="","",SD!E399)</f>
        <v/>
      </c>
      <c r="E402" s="56" t="str">
        <f>IF(SD!G399="","",SD!G399)</f>
        <v/>
      </c>
      <c r="F402" s="56" t="str">
        <f>IF(SD!I399="","",SD!I399)</f>
        <v/>
      </c>
      <c r="G402" s="56" t="str">
        <f>IF(SD!O399="","",SD!O399)</f>
        <v/>
      </c>
      <c r="H402" s="56" t="str">
        <f>IF(SD!Y399="","",SD!Y399)</f>
        <v/>
      </c>
    </row>
    <row r="403" spans="1:8" x14ac:dyDescent="0.25">
      <c r="A403" s="56" t="str">
        <f>IF(B403="","",ROWS($A$5:A403))</f>
        <v/>
      </c>
      <c r="B403" s="56" t="str">
        <f>IF(SD!A400="","",SD!A400)</f>
        <v/>
      </c>
      <c r="C403" s="56" t="str">
        <f>IF(SD!C400="","",SD!C400)</f>
        <v/>
      </c>
      <c r="D403" s="56" t="str">
        <f>IF(SD!E400="","",SD!E400)</f>
        <v/>
      </c>
      <c r="E403" s="56" t="str">
        <f>IF(SD!G400="","",SD!G400)</f>
        <v/>
      </c>
      <c r="F403" s="56" t="str">
        <f>IF(SD!I400="","",SD!I400)</f>
        <v/>
      </c>
      <c r="G403" s="56" t="str">
        <f>IF(SD!O400="","",SD!O400)</f>
        <v/>
      </c>
      <c r="H403" s="56" t="str">
        <f>IF(SD!Y400="","",SD!Y400)</f>
        <v/>
      </c>
    </row>
    <row r="404" spans="1:8" x14ac:dyDescent="0.25">
      <c r="A404" s="56" t="str">
        <f>IF(B404="","",ROWS($A$5:A404))</f>
        <v/>
      </c>
      <c r="B404" s="56" t="str">
        <f>IF(SD!A401="","",SD!A401)</f>
        <v/>
      </c>
      <c r="C404" s="56" t="str">
        <f>IF(SD!C401="","",SD!C401)</f>
        <v/>
      </c>
      <c r="D404" s="56" t="str">
        <f>IF(SD!E401="","",SD!E401)</f>
        <v/>
      </c>
      <c r="E404" s="56" t="str">
        <f>IF(SD!G401="","",SD!G401)</f>
        <v/>
      </c>
      <c r="F404" s="56" t="str">
        <f>IF(SD!I401="","",SD!I401)</f>
        <v/>
      </c>
      <c r="G404" s="56" t="str">
        <f>IF(SD!O401="","",SD!O401)</f>
        <v/>
      </c>
      <c r="H404" s="56" t="str">
        <f>IF(SD!Y401="","",SD!Y401)</f>
        <v/>
      </c>
    </row>
    <row r="405" spans="1:8" x14ac:dyDescent="0.25">
      <c r="A405" s="56" t="str">
        <f>IF(B405="","",ROWS($A$5:A405))</f>
        <v/>
      </c>
      <c r="B405" s="56" t="str">
        <f>IF(SD!A402="","",SD!A402)</f>
        <v/>
      </c>
      <c r="C405" s="56" t="str">
        <f>IF(SD!C402="","",SD!C402)</f>
        <v/>
      </c>
      <c r="D405" s="56" t="str">
        <f>IF(SD!E402="","",SD!E402)</f>
        <v/>
      </c>
      <c r="E405" s="56" t="str">
        <f>IF(SD!G402="","",SD!G402)</f>
        <v/>
      </c>
      <c r="F405" s="56" t="str">
        <f>IF(SD!I402="","",SD!I402)</f>
        <v/>
      </c>
      <c r="G405" s="56" t="str">
        <f>IF(SD!O402="","",SD!O402)</f>
        <v/>
      </c>
      <c r="H405" s="56" t="str">
        <f>IF(SD!Y402="","",SD!Y402)</f>
        <v/>
      </c>
    </row>
    <row r="406" spans="1:8" x14ac:dyDescent="0.25">
      <c r="A406" s="56" t="str">
        <f>IF(B406="","",ROWS($A$5:A406))</f>
        <v/>
      </c>
      <c r="B406" s="56" t="str">
        <f>IF(SD!A403="","",SD!A403)</f>
        <v/>
      </c>
      <c r="C406" s="56" t="str">
        <f>IF(SD!C403="","",SD!C403)</f>
        <v/>
      </c>
      <c r="D406" s="56" t="str">
        <f>IF(SD!E403="","",SD!E403)</f>
        <v/>
      </c>
      <c r="E406" s="56" t="str">
        <f>IF(SD!G403="","",SD!G403)</f>
        <v/>
      </c>
      <c r="F406" s="56" t="str">
        <f>IF(SD!I403="","",SD!I403)</f>
        <v/>
      </c>
      <c r="G406" s="56" t="str">
        <f>IF(SD!O403="","",SD!O403)</f>
        <v/>
      </c>
      <c r="H406" s="56" t="str">
        <f>IF(SD!Y403="","",SD!Y403)</f>
        <v/>
      </c>
    </row>
    <row r="407" spans="1:8" x14ac:dyDescent="0.25">
      <c r="A407" s="56" t="str">
        <f>IF(B407="","",ROWS($A$5:A407))</f>
        <v/>
      </c>
      <c r="B407" s="56" t="str">
        <f>IF(SD!A404="","",SD!A404)</f>
        <v/>
      </c>
      <c r="C407" s="56" t="str">
        <f>IF(SD!C404="","",SD!C404)</f>
        <v/>
      </c>
      <c r="D407" s="56" t="str">
        <f>IF(SD!E404="","",SD!E404)</f>
        <v/>
      </c>
      <c r="E407" s="56" t="str">
        <f>IF(SD!G404="","",SD!G404)</f>
        <v/>
      </c>
      <c r="F407" s="56" t="str">
        <f>IF(SD!I404="","",SD!I404)</f>
        <v/>
      </c>
      <c r="G407" s="56" t="str">
        <f>IF(SD!O404="","",SD!O404)</f>
        <v/>
      </c>
      <c r="H407" s="56" t="str">
        <f>IF(SD!Y404="","",SD!Y404)</f>
        <v/>
      </c>
    </row>
    <row r="408" spans="1:8" x14ac:dyDescent="0.25">
      <c r="A408" s="56" t="str">
        <f>IF(B408="","",ROWS($A$5:A408))</f>
        <v/>
      </c>
      <c r="B408" s="56" t="str">
        <f>IF(SD!A405="","",SD!A405)</f>
        <v/>
      </c>
      <c r="C408" s="56" t="str">
        <f>IF(SD!C405="","",SD!C405)</f>
        <v/>
      </c>
      <c r="D408" s="56" t="str">
        <f>IF(SD!E405="","",SD!E405)</f>
        <v/>
      </c>
      <c r="E408" s="56" t="str">
        <f>IF(SD!G405="","",SD!G405)</f>
        <v/>
      </c>
      <c r="F408" s="56" t="str">
        <f>IF(SD!I405="","",SD!I405)</f>
        <v/>
      </c>
      <c r="G408" s="56" t="str">
        <f>IF(SD!O405="","",SD!O405)</f>
        <v/>
      </c>
      <c r="H408" s="56" t="str">
        <f>IF(SD!Y405="","",SD!Y405)</f>
        <v/>
      </c>
    </row>
    <row r="409" spans="1:8" x14ac:dyDescent="0.25">
      <c r="A409" s="56" t="str">
        <f>IF(B409="","",ROWS($A$5:A409))</f>
        <v/>
      </c>
      <c r="B409" s="56" t="str">
        <f>IF(SD!A406="","",SD!A406)</f>
        <v/>
      </c>
      <c r="C409" s="56" t="str">
        <f>IF(SD!C406="","",SD!C406)</f>
        <v/>
      </c>
      <c r="D409" s="56" t="str">
        <f>IF(SD!E406="","",SD!E406)</f>
        <v/>
      </c>
      <c r="E409" s="56" t="str">
        <f>IF(SD!G406="","",SD!G406)</f>
        <v/>
      </c>
      <c r="F409" s="56" t="str">
        <f>IF(SD!I406="","",SD!I406)</f>
        <v/>
      </c>
      <c r="G409" s="56" t="str">
        <f>IF(SD!O406="","",SD!O406)</f>
        <v/>
      </c>
      <c r="H409" s="56" t="str">
        <f>IF(SD!Y406="","",SD!Y406)</f>
        <v/>
      </c>
    </row>
    <row r="410" spans="1:8" x14ac:dyDescent="0.25">
      <c r="A410" s="56" t="str">
        <f>IF(B410="","",ROWS($A$5:A410))</f>
        <v/>
      </c>
      <c r="B410" s="56" t="str">
        <f>IF(SD!A407="","",SD!A407)</f>
        <v/>
      </c>
      <c r="C410" s="56" t="str">
        <f>IF(SD!C407="","",SD!C407)</f>
        <v/>
      </c>
      <c r="D410" s="56" t="str">
        <f>IF(SD!E407="","",SD!E407)</f>
        <v/>
      </c>
      <c r="E410" s="56" t="str">
        <f>IF(SD!G407="","",SD!G407)</f>
        <v/>
      </c>
      <c r="F410" s="56" t="str">
        <f>IF(SD!I407="","",SD!I407)</f>
        <v/>
      </c>
      <c r="G410" s="56" t="str">
        <f>IF(SD!O407="","",SD!O407)</f>
        <v/>
      </c>
      <c r="H410" s="56" t="str">
        <f>IF(SD!Y407="","",SD!Y407)</f>
        <v/>
      </c>
    </row>
    <row r="411" spans="1:8" x14ac:dyDescent="0.25">
      <c r="A411" s="56" t="str">
        <f>IF(B411="","",ROWS($A$5:A411))</f>
        <v/>
      </c>
      <c r="B411" s="56" t="str">
        <f>IF(SD!A408="","",SD!A408)</f>
        <v/>
      </c>
      <c r="C411" s="56" t="str">
        <f>IF(SD!C408="","",SD!C408)</f>
        <v/>
      </c>
      <c r="D411" s="56" t="str">
        <f>IF(SD!E408="","",SD!E408)</f>
        <v/>
      </c>
      <c r="E411" s="56" t="str">
        <f>IF(SD!G408="","",SD!G408)</f>
        <v/>
      </c>
      <c r="F411" s="56" t="str">
        <f>IF(SD!I408="","",SD!I408)</f>
        <v/>
      </c>
      <c r="G411" s="56" t="str">
        <f>IF(SD!O408="","",SD!O408)</f>
        <v/>
      </c>
      <c r="H411" s="56" t="str">
        <f>IF(SD!Y408="","",SD!Y408)</f>
        <v/>
      </c>
    </row>
    <row r="412" spans="1:8" x14ac:dyDescent="0.25">
      <c r="A412" s="56" t="str">
        <f>IF(B412="","",ROWS($A$5:A412))</f>
        <v/>
      </c>
      <c r="B412" s="56" t="str">
        <f>IF(SD!A409="","",SD!A409)</f>
        <v/>
      </c>
      <c r="C412" s="56" t="str">
        <f>IF(SD!C409="","",SD!C409)</f>
        <v/>
      </c>
      <c r="D412" s="56" t="str">
        <f>IF(SD!E409="","",SD!E409)</f>
        <v/>
      </c>
      <c r="E412" s="56" t="str">
        <f>IF(SD!G409="","",SD!G409)</f>
        <v/>
      </c>
      <c r="F412" s="56" t="str">
        <f>IF(SD!I409="","",SD!I409)</f>
        <v/>
      </c>
      <c r="G412" s="56" t="str">
        <f>IF(SD!O409="","",SD!O409)</f>
        <v/>
      </c>
      <c r="H412" s="56" t="str">
        <f>IF(SD!Y409="","",SD!Y409)</f>
        <v/>
      </c>
    </row>
    <row r="413" spans="1:8" x14ac:dyDescent="0.25">
      <c r="A413" s="56" t="str">
        <f>IF(B413="","",ROWS($A$5:A413))</f>
        <v/>
      </c>
      <c r="B413" s="56" t="str">
        <f>IF(SD!A410="","",SD!A410)</f>
        <v/>
      </c>
      <c r="C413" s="56" t="str">
        <f>IF(SD!C410="","",SD!C410)</f>
        <v/>
      </c>
      <c r="D413" s="56" t="str">
        <f>IF(SD!E410="","",SD!E410)</f>
        <v/>
      </c>
      <c r="E413" s="56" t="str">
        <f>IF(SD!G410="","",SD!G410)</f>
        <v/>
      </c>
      <c r="F413" s="56" t="str">
        <f>IF(SD!I410="","",SD!I410)</f>
        <v/>
      </c>
      <c r="G413" s="56" t="str">
        <f>IF(SD!O410="","",SD!O410)</f>
        <v/>
      </c>
      <c r="H413" s="56" t="str">
        <f>IF(SD!Y410="","",SD!Y410)</f>
        <v/>
      </c>
    </row>
    <row r="414" spans="1:8" x14ac:dyDescent="0.25">
      <c r="A414" s="56" t="str">
        <f>IF(B414="","",ROWS($A$5:A414))</f>
        <v/>
      </c>
      <c r="B414" s="56" t="str">
        <f>IF(SD!A411="","",SD!A411)</f>
        <v/>
      </c>
      <c r="C414" s="56" t="str">
        <f>IF(SD!C411="","",SD!C411)</f>
        <v/>
      </c>
      <c r="D414" s="56" t="str">
        <f>IF(SD!E411="","",SD!E411)</f>
        <v/>
      </c>
      <c r="E414" s="56" t="str">
        <f>IF(SD!G411="","",SD!G411)</f>
        <v/>
      </c>
      <c r="F414" s="56" t="str">
        <f>IF(SD!I411="","",SD!I411)</f>
        <v/>
      </c>
      <c r="G414" s="56" t="str">
        <f>IF(SD!O411="","",SD!O411)</f>
        <v/>
      </c>
      <c r="H414" s="56" t="str">
        <f>IF(SD!Y411="","",SD!Y411)</f>
        <v/>
      </c>
    </row>
    <row r="415" spans="1:8" x14ac:dyDescent="0.25">
      <c r="A415" s="56" t="str">
        <f>IF(B415="","",ROWS($A$5:A415))</f>
        <v/>
      </c>
      <c r="B415" s="56" t="str">
        <f>IF(SD!A412="","",SD!A412)</f>
        <v/>
      </c>
      <c r="C415" s="56" t="str">
        <f>IF(SD!C412="","",SD!C412)</f>
        <v/>
      </c>
      <c r="D415" s="56" t="str">
        <f>IF(SD!E412="","",SD!E412)</f>
        <v/>
      </c>
      <c r="E415" s="56" t="str">
        <f>IF(SD!G412="","",SD!G412)</f>
        <v/>
      </c>
      <c r="F415" s="56" t="str">
        <f>IF(SD!I412="","",SD!I412)</f>
        <v/>
      </c>
      <c r="G415" s="56" t="str">
        <f>IF(SD!O412="","",SD!O412)</f>
        <v/>
      </c>
      <c r="H415" s="56" t="str">
        <f>IF(SD!Y412="","",SD!Y412)</f>
        <v/>
      </c>
    </row>
    <row r="416" spans="1:8" x14ac:dyDescent="0.25">
      <c r="A416" s="56" t="str">
        <f>IF(B416="","",ROWS($A$5:A416))</f>
        <v/>
      </c>
      <c r="B416" s="56" t="str">
        <f>IF(SD!A413="","",SD!A413)</f>
        <v/>
      </c>
      <c r="C416" s="56" t="str">
        <f>IF(SD!C413="","",SD!C413)</f>
        <v/>
      </c>
      <c r="D416" s="56" t="str">
        <f>IF(SD!E413="","",SD!E413)</f>
        <v/>
      </c>
      <c r="E416" s="56" t="str">
        <f>IF(SD!G413="","",SD!G413)</f>
        <v/>
      </c>
      <c r="F416" s="56" t="str">
        <f>IF(SD!I413="","",SD!I413)</f>
        <v/>
      </c>
      <c r="G416" s="56" t="str">
        <f>IF(SD!O413="","",SD!O413)</f>
        <v/>
      </c>
      <c r="H416" s="56" t="str">
        <f>IF(SD!Y413="","",SD!Y413)</f>
        <v/>
      </c>
    </row>
    <row r="417" spans="1:8" x14ac:dyDescent="0.25">
      <c r="A417" s="56" t="str">
        <f>IF(B417="","",ROWS($A$5:A417))</f>
        <v/>
      </c>
      <c r="B417" s="56" t="str">
        <f>IF(SD!A414="","",SD!A414)</f>
        <v/>
      </c>
      <c r="C417" s="56" t="str">
        <f>IF(SD!C414="","",SD!C414)</f>
        <v/>
      </c>
      <c r="D417" s="56" t="str">
        <f>IF(SD!E414="","",SD!E414)</f>
        <v/>
      </c>
      <c r="E417" s="56" t="str">
        <f>IF(SD!G414="","",SD!G414)</f>
        <v/>
      </c>
      <c r="F417" s="56" t="str">
        <f>IF(SD!I414="","",SD!I414)</f>
        <v/>
      </c>
      <c r="G417" s="56" t="str">
        <f>IF(SD!O414="","",SD!O414)</f>
        <v/>
      </c>
      <c r="H417" s="56" t="str">
        <f>IF(SD!Y414="","",SD!Y414)</f>
        <v/>
      </c>
    </row>
    <row r="418" spans="1:8" x14ac:dyDescent="0.25">
      <c r="A418" s="56" t="str">
        <f>IF(B418="","",ROWS($A$5:A418))</f>
        <v/>
      </c>
      <c r="B418" s="56" t="str">
        <f>IF(SD!A415="","",SD!A415)</f>
        <v/>
      </c>
      <c r="C418" s="56" t="str">
        <f>IF(SD!C415="","",SD!C415)</f>
        <v/>
      </c>
      <c r="D418" s="56" t="str">
        <f>IF(SD!E415="","",SD!E415)</f>
        <v/>
      </c>
      <c r="E418" s="56" t="str">
        <f>IF(SD!G415="","",SD!G415)</f>
        <v/>
      </c>
      <c r="F418" s="56" t="str">
        <f>IF(SD!I415="","",SD!I415)</f>
        <v/>
      </c>
      <c r="G418" s="56" t="str">
        <f>IF(SD!O415="","",SD!O415)</f>
        <v/>
      </c>
      <c r="H418" s="56" t="str">
        <f>IF(SD!Y415="","",SD!Y415)</f>
        <v/>
      </c>
    </row>
    <row r="419" spans="1:8" x14ac:dyDescent="0.25">
      <c r="A419" s="56" t="str">
        <f>IF(B419="","",ROWS($A$5:A419))</f>
        <v/>
      </c>
      <c r="B419" s="56" t="str">
        <f>IF(SD!A416="","",SD!A416)</f>
        <v/>
      </c>
      <c r="C419" s="56" t="str">
        <f>IF(SD!C416="","",SD!C416)</f>
        <v/>
      </c>
      <c r="D419" s="56" t="str">
        <f>IF(SD!E416="","",SD!E416)</f>
        <v/>
      </c>
      <c r="E419" s="56" t="str">
        <f>IF(SD!G416="","",SD!G416)</f>
        <v/>
      </c>
      <c r="F419" s="56" t="str">
        <f>IF(SD!I416="","",SD!I416)</f>
        <v/>
      </c>
      <c r="G419" s="56" t="str">
        <f>IF(SD!O416="","",SD!O416)</f>
        <v/>
      </c>
      <c r="H419" s="56" t="str">
        <f>IF(SD!Y416="","",SD!Y416)</f>
        <v/>
      </c>
    </row>
    <row r="420" spans="1:8" x14ac:dyDescent="0.25">
      <c r="A420" s="56" t="str">
        <f>IF(B420="","",ROWS($A$5:A420))</f>
        <v/>
      </c>
      <c r="B420" s="56" t="str">
        <f>IF(SD!A417="","",SD!A417)</f>
        <v/>
      </c>
      <c r="C420" s="56" t="str">
        <f>IF(SD!C417="","",SD!C417)</f>
        <v/>
      </c>
      <c r="D420" s="56" t="str">
        <f>IF(SD!E417="","",SD!E417)</f>
        <v/>
      </c>
      <c r="E420" s="56" t="str">
        <f>IF(SD!G417="","",SD!G417)</f>
        <v/>
      </c>
      <c r="F420" s="56" t="str">
        <f>IF(SD!I417="","",SD!I417)</f>
        <v/>
      </c>
      <c r="G420" s="56" t="str">
        <f>IF(SD!O417="","",SD!O417)</f>
        <v/>
      </c>
      <c r="H420" s="56" t="str">
        <f>IF(SD!Y417="","",SD!Y417)</f>
        <v/>
      </c>
    </row>
    <row r="421" spans="1:8" x14ac:dyDescent="0.25">
      <c r="A421" s="56" t="str">
        <f>IF(B421="","",ROWS($A$5:A421))</f>
        <v/>
      </c>
      <c r="B421" s="56" t="str">
        <f>IF(SD!A418="","",SD!A418)</f>
        <v/>
      </c>
      <c r="C421" s="56" t="str">
        <f>IF(SD!C418="","",SD!C418)</f>
        <v/>
      </c>
      <c r="D421" s="56" t="str">
        <f>IF(SD!E418="","",SD!E418)</f>
        <v/>
      </c>
      <c r="E421" s="56" t="str">
        <f>IF(SD!G418="","",SD!G418)</f>
        <v/>
      </c>
      <c r="F421" s="56" t="str">
        <f>IF(SD!I418="","",SD!I418)</f>
        <v/>
      </c>
      <c r="G421" s="56" t="str">
        <f>IF(SD!O418="","",SD!O418)</f>
        <v/>
      </c>
      <c r="H421" s="56" t="str">
        <f>IF(SD!Y418="","",SD!Y418)</f>
        <v/>
      </c>
    </row>
    <row r="422" spans="1:8" x14ac:dyDescent="0.25">
      <c r="A422" s="56" t="str">
        <f>IF(B422="","",ROWS($A$5:A422))</f>
        <v/>
      </c>
      <c r="B422" s="56" t="str">
        <f>IF(SD!A419="","",SD!A419)</f>
        <v/>
      </c>
      <c r="C422" s="56" t="str">
        <f>IF(SD!C419="","",SD!C419)</f>
        <v/>
      </c>
      <c r="D422" s="56" t="str">
        <f>IF(SD!E419="","",SD!E419)</f>
        <v/>
      </c>
      <c r="E422" s="56" t="str">
        <f>IF(SD!G419="","",SD!G419)</f>
        <v/>
      </c>
      <c r="F422" s="56" t="str">
        <f>IF(SD!I419="","",SD!I419)</f>
        <v/>
      </c>
      <c r="G422" s="56" t="str">
        <f>IF(SD!O419="","",SD!O419)</f>
        <v/>
      </c>
      <c r="H422" s="56" t="str">
        <f>IF(SD!Y419="","",SD!Y419)</f>
        <v/>
      </c>
    </row>
    <row r="423" spans="1:8" x14ac:dyDescent="0.25">
      <c r="A423" s="56" t="str">
        <f>IF(B423="","",ROWS($A$5:A423))</f>
        <v/>
      </c>
      <c r="B423" s="56" t="str">
        <f>IF(SD!A420="","",SD!A420)</f>
        <v/>
      </c>
      <c r="C423" s="56" t="str">
        <f>IF(SD!C420="","",SD!C420)</f>
        <v/>
      </c>
      <c r="D423" s="56" t="str">
        <f>IF(SD!E420="","",SD!E420)</f>
        <v/>
      </c>
      <c r="E423" s="56" t="str">
        <f>IF(SD!G420="","",SD!G420)</f>
        <v/>
      </c>
      <c r="F423" s="56" t="str">
        <f>IF(SD!I420="","",SD!I420)</f>
        <v/>
      </c>
      <c r="G423" s="56" t="str">
        <f>IF(SD!O420="","",SD!O420)</f>
        <v/>
      </c>
      <c r="H423" s="56" t="str">
        <f>IF(SD!Y420="","",SD!Y420)</f>
        <v/>
      </c>
    </row>
    <row r="424" spans="1:8" x14ac:dyDescent="0.25">
      <c r="A424" s="56" t="str">
        <f>IF(B424="","",ROWS($A$5:A424))</f>
        <v/>
      </c>
      <c r="B424" s="56" t="str">
        <f>IF(SD!A421="","",SD!A421)</f>
        <v/>
      </c>
      <c r="C424" s="56" t="str">
        <f>IF(SD!C421="","",SD!C421)</f>
        <v/>
      </c>
      <c r="D424" s="56" t="str">
        <f>IF(SD!E421="","",SD!E421)</f>
        <v/>
      </c>
      <c r="E424" s="56" t="str">
        <f>IF(SD!G421="","",SD!G421)</f>
        <v/>
      </c>
      <c r="F424" s="56" t="str">
        <f>IF(SD!I421="","",SD!I421)</f>
        <v/>
      </c>
      <c r="G424" s="56" t="str">
        <f>IF(SD!O421="","",SD!O421)</f>
        <v/>
      </c>
      <c r="H424" s="56" t="str">
        <f>IF(SD!Y421="","",SD!Y421)</f>
        <v/>
      </c>
    </row>
    <row r="425" spans="1:8" x14ac:dyDescent="0.25">
      <c r="A425" s="56" t="str">
        <f>IF(B425="","",ROWS($A$5:A425))</f>
        <v/>
      </c>
      <c r="B425" s="56" t="str">
        <f>IF(SD!A422="","",SD!A422)</f>
        <v/>
      </c>
      <c r="C425" s="56" t="str">
        <f>IF(SD!C422="","",SD!C422)</f>
        <v/>
      </c>
      <c r="D425" s="56" t="str">
        <f>IF(SD!E422="","",SD!E422)</f>
        <v/>
      </c>
      <c r="E425" s="56" t="str">
        <f>IF(SD!G422="","",SD!G422)</f>
        <v/>
      </c>
      <c r="F425" s="56" t="str">
        <f>IF(SD!I422="","",SD!I422)</f>
        <v/>
      </c>
      <c r="G425" s="56" t="str">
        <f>IF(SD!O422="","",SD!O422)</f>
        <v/>
      </c>
      <c r="H425" s="56" t="str">
        <f>IF(SD!Y422="","",SD!Y422)</f>
        <v/>
      </c>
    </row>
    <row r="426" spans="1:8" x14ac:dyDescent="0.25">
      <c r="A426" s="56" t="str">
        <f>IF(B426="","",ROWS($A$5:A426))</f>
        <v/>
      </c>
      <c r="B426" s="56" t="str">
        <f>IF(SD!A423="","",SD!A423)</f>
        <v/>
      </c>
      <c r="C426" s="56" t="str">
        <f>IF(SD!C423="","",SD!C423)</f>
        <v/>
      </c>
      <c r="D426" s="56" t="str">
        <f>IF(SD!E423="","",SD!E423)</f>
        <v/>
      </c>
      <c r="E426" s="56" t="str">
        <f>IF(SD!G423="","",SD!G423)</f>
        <v/>
      </c>
      <c r="F426" s="56" t="str">
        <f>IF(SD!I423="","",SD!I423)</f>
        <v/>
      </c>
      <c r="G426" s="56" t="str">
        <f>IF(SD!O423="","",SD!O423)</f>
        <v/>
      </c>
      <c r="H426" s="56" t="str">
        <f>IF(SD!Y423="","",SD!Y423)</f>
        <v/>
      </c>
    </row>
    <row r="427" spans="1:8" x14ac:dyDescent="0.25">
      <c r="A427" s="56" t="str">
        <f>IF(B427="","",ROWS($A$5:A427))</f>
        <v/>
      </c>
      <c r="B427" s="56" t="str">
        <f>IF(SD!A424="","",SD!A424)</f>
        <v/>
      </c>
      <c r="C427" s="56" t="str">
        <f>IF(SD!C424="","",SD!C424)</f>
        <v/>
      </c>
      <c r="D427" s="56" t="str">
        <f>IF(SD!E424="","",SD!E424)</f>
        <v/>
      </c>
      <c r="E427" s="56" t="str">
        <f>IF(SD!G424="","",SD!G424)</f>
        <v/>
      </c>
      <c r="F427" s="56" t="str">
        <f>IF(SD!I424="","",SD!I424)</f>
        <v/>
      </c>
      <c r="G427" s="56" t="str">
        <f>IF(SD!O424="","",SD!O424)</f>
        <v/>
      </c>
      <c r="H427" s="56" t="str">
        <f>IF(SD!Y424="","",SD!Y424)</f>
        <v/>
      </c>
    </row>
    <row r="428" spans="1:8" x14ac:dyDescent="0.25">
      <c r="A428" s="56" t="str">
        <f>IF(B428="","",ROWS($A$5:A428))</f>
        <v/>
      </c>
      <c r="B428" s="56" t="str">
        <f>IF(SD!A425="","",SD!A425)</f>
        <v/>
      </c>
      <c r="C428" s="56" t="str">
        <f>IF(SD!C425="","",SD!C425)</f>
        <v/>
      </c>
      <c r="D428" s="56" t="str">
        <f>IF(SD!E425="","",SD!E425)</f>
        <v/>
      </c>
      <c r="E428" s="56" t="str">
        <f>IF(SD!G425="","",SD!G425)</f>
        <v/>
      </c>
      <c r="F428" s="56" t="str">
        <f>IF(SD!I425="","",SD!I425)</f>
        <v/>
      </c>
      <c r="G428" s="56" t="str">
        <f>IF(SD!O425="","",SD!O425)</f>
        <v/>
      </c>
      <c r="H428" s="56" t="str">
        <f>IF(SD!Y425="","",SD!Y425)</f>
        <v/>
      </c>
    </row>
    <row r="429" spans="1:8" x14ac:dyDescent="0.25">
      <c r="A429" s="56" t="str">
        <f>IF(B429="","",ROWS($A$5:A429))</f>
        <v/>
      </c>
      <c r="B429" s="56" t="str">
        <f>IF(SD!A426="","",SD!A426)</f>
        <v/>
      </c>
      <c r="C429" s="56" t="str">
        <f>IF(SD!C426="","",SD!C426)</f>
        <v/>
      </c>
      <c r="D429" s="56" t="str">
        <f>IF(SD!E426="","",SD!E426)</f>
        <v/>
      </c>
      <c r="E429" s="56" t="str">
        <f>IF(SD!G426="","",SD!G426)</f>
        <v/>
      </c>
      <c r="F429" s="56" t="str">
        <f>IF(SD!I426="","",SD!I426)</f>
        <v/>
      </c>
      <c r="G429" s="56" t="str">
        <f>IF(SD!O426="","",SD!O426)</f>
        <v/>
      </c>
      <c r="H429" s="56" t="str">
        <f>IF(SD!Y426="","",SD!Y426)</f>
        <v/>
      </c>
    </row>
    <row r="430" spans="1:8" x14ac:dyDescent="0.25">
      <c r="A430" s="56" t="str">
        <f>IF(B430="","",ROWS($A$5:A430))</f>
        <v/>
      </c>
      <c r="B430" s="56" t="str">
        <f>IF(SD!A427="","",SD!A427)</f>
        <v/>
      </c>
      <c r="C430" s="56" t="str">
        <f>IF(SD!C427="","",SD!C427)</f>
        <v/>
      </c>
      <c r="D430" s="56" t="str">
        <f>IF(SD!E427="","",SD!E427)</f>
        <v/>
      </c>
      <c r="E430" s="56" t="str">
        <f>IF(SD!G427="","",SD!G427)</f>
        <v/>
      </c>
      <c r="F430" s="56" t="str">
        <f>IF(SD!I427="","",SD!I427)</f>
        <v/>
      </c>
      <c r="G430" s="56" t="str">
        <f>IF(SD!O427="","",SD!O427)</f>
        <v/>
      </c>
      <c r="H430" s="56" t="str">
        <f>IF(SD!Y427="","",SD!Y427)</f>
        <v/>
      </c>
    </row>
    <row r="431" spans="1:8" x14ac:dyDescent="0.25">
      <c r="A431" s="56" t="str">
        <f>IF(B431="","",ROWS($A$5:A431))</f>
        <v/>
      </c>
      <c r="B431" s="56" t="str">
        <f>IF(SD!A428="","",SD!A428)</f>
        <v/>
      </c>
      <c r="C431" s="56" t="str">
        <f>IF(SD!C428="","",SD!C428)</f>
        <v/>
      </c>
      <c r="D431" s="56" t="str">
        <f>IF(SD!E428="","",SD!E428)</f>
        <v/>
      </c>
      <c r="E431" s="56" t="str">
        <f>IF(SD!G428="","",SD!G428)</f>
        <v/>
      </c>
      <c r="F431" s="56" t="str">
        <f>IF(SD!I428="","",SD!I428)</f>
        <v/>
      </c>
      <c r="G431" s="56" t="str">
        <f>IF(SD!O428="","",SD!O428)</f>
        <v/>
      </c>
      <c r="H431" s="56" t="str">
        <f>IF(SD!Y428="","",SD!Y428)</f>
        <v/>
      </c>
    </row>
    <row r="432" spans="1:8" x14ac:dyDescent="0.25">
      <c r="A432" s="56" t="str">
        <f>IF(B432="","",ROWS($A$5:A432))</f>
        <v/>
      </c>
      <c r="B432" s="56" t="str">
        <f>IF(SD!A429="","",SD!A429)</f>
        <v/>
      </c>
      <c r="C432" s="56" t="str">
        <f>IF(SD!C429="","",SD!C429)</f>
        <v/>
      </c>
      <c r="D432" s="56" t="str">
        <f>IF(SD!E429="","",SD!E429)</f>
        <v/>
      </c>
      <c r="E432" s="56" t="str">
        <f>IF(SD!G429="","",SD!G429)</f>
        <v/>
      </c>
      <c r="F432" s="56" t="str">
        <f>IF(SD!I429="","",SD!I429)</f>
        <v/>
      </c>
      <c r="G432" s="56" t="str">
        <f>IF(SD!O429="","",SD!O429)</f>
        <v/>
      </c>
      <c r="H432" s="56" t="str">
        <f>IF(SD!Y429="","",SD!Y429)</f>
        <v/>
      </c>
    </row>
    <row r="433" spans="1:8" x14ac:dyDescent="0.25">
      <c r="A433" s="56" t="str">
        <f>IF(B433="","",ROWS($A$5:A433))</f>
        <v/>
      </c>
      <c r="B433" s="56" t="str">
        <f>IF(SD!A430="","",SD!A430)</f>
        <v/>
      </c>
      <c r="C433" s="56" t="str">
        <f>IF(SD!C430="","",SD!C430)</f>
        <v/>
      </c>
      <c r="D433" s="56" t="str">
        <f>IF(SD!E430="","",SD!E430)</f>
        <v/>
      </c>
      <c r="E433" s="56" t="str">
        <f>IF(SD!G430="","",SD!G430)</f>
        <v/>
      </c>
      <c r="F433" s="56" t="str">
        <f>IF(SD!I430="","",SD!I430)</f>
        <v/>
      </c>
      <c r="G433" s="56" t="str">
        <f>IF(SD!O430="","",SD!O430)</f>
        <v/>
      </c>
      <c r="H433" s="56" t="str">
        <f>IF(SD!Y430="","",SD!Y430)</f>
        <v/>
      </c>
    </row>
    <row r="434" spans="1:8" x14ac:dyDescent="0.25">
      <c r="A434" s="56" t="str">
        <f>IF(B434="","",ROWS($A$5:A434))</f>
        <v/>
      </c>
      <c r="B434" s="56" t="str">
        <f>IF(SD!A431="","",SD!A431)</f>
        <v/>
      </c>
      <c r="C434" s="56" t="str">
        <f>IF(SD!C431="","",SD!C431)</f>
        <v/>
      </c>
      <c r="D434" s="56" t="str">
        <f>IF(SD!E431="","",SD!E431)</f>
        <v/>
      </c>
      <c r="E434" s="56" t="str">
        <f>IF(SD!G431="","",SD!G431)</f>
        <v/>
      </c>
      <c r="F434" s="56" t="str">
        <f>IF(SD!I431="","",SD!I431)</f>
        <v/>
      </c>
      <c r="G434" s="56" t="str">
        <f>IF(SD!O431="","",SD!O431)</f>
        <v/>
      </c>
      <c r="H434" s="56" t="str">
        <f>IF(SD!Y431="","",SD!Y431)</f>
        <v/>
      </c>
    </row>
    <row r="435" spans="1:8" x14ac:dyDescent="0.25">
      <c r="A435" s="56" t="str">
        <f>IF(B435="","",ROWS($A$5:A435))</f>
        <v/>
      </c>
      <c r="B435" s="56" t="str">
        <f>IF(SD!A432="","",SD!A432)</f>
        <v/>
      </c>
      <c r="C435" s="56" t="str">
        <f>IF(SD!C432="","",SD!C432)</f>
        <v/>
      </c>
      <c r="D435" s="56" t="str">
        <f>IF(SD!E432="","",SD!E432)</f>
        <v/>
      </c>
      <c r="E435" s="56" t="str">
        <f>IF(SD!G432="","",SD!G432)</f>
        <v/>
      </c>
      <c r="F435" s="56" t="str">
        <f>IF(SD!I432="","",SD!I432)</f>
        <v/>
      </c>
      <c r="G435" s="56" t="str">
        <f>IF(SD!O432="","",SD!O432)</f>
        <v/>
      </c>
      <c r="H435" s="56" t="str">
        <f>IF(SD!Y432="","",SD!Y432)</f>
        <v/>
      </c>
    </row>
    <row r="436" spans="1:8" x14ac:dyDescent="0.25">
      <c r="A436" s="56" t="str">
        <f>IF(B436="","",ROWS($A$5:A436))</f>
        <v/>
      </c>
      <c r="B436" s="56" t="str">
        <f>IF(SD!A433="","",SD!A433)</f>
        <v/>
      </c>
      <c r="C436" s="56" t="str">
        <f>IF(SD!C433="","",SD!C433)</f>
        <v/>
      </c>
      <c r="D436" s="56" t="str">
        <f>IF(SD!E433="","",SD!E433)</f>
        <v/>
      </c>
      <c r="E436" s="56" t="str">
        <f>IF(SD!G433="","",SD!G433)</f>
        <v/>
      </c>
      <c r="F436" s="56" t="str">
        <f>IF(SD!I433="","",SD!I433)</f>
        <v/>
      </c>
      <c r="G436" s="56" t="str">
        <f>IF(SD!O433="","",SD!O433)</f>
        <v/>
      </c>
      <c r="H436" s="56" t="str">
        <f>IF(SD!Y433="","",SD!Y433)</f>
        <v/>
      </c>
    </row>
    <row r="437" spans="1:8" x14ac:dyDescent="0.25">
      <c r="A437" s="56" t="str">
        <f>IF(B437="","",ROWS($A$5:A437))</f>
        <v/>
      </c>
      <c r="B437" s="56" t="str">
        <f>IF(SD!A434="","",SD!A434)</f>
        <v/>
      </c>
      <c r="C437" s="56" t="str">
        <f>IF(SD!C434="","",SD!C434)</f>
        <v/>
      </c>
      <c r="D437" s="56" t="str">
        <f>IF(SD!E434="","",SD!E434)</f>
        <v/>
      </c>
      <c r="E437" s="56" t="str">
        <f>IF(SD!G434="","",SD!G434)</f>
        <v/>
      </c>
      <c r="F437" s="56" t="str">
        <f>IF(SD!I434="","",SD!I434)</f>
        <v/>
      </c>
      <c r="G437" s="56" t="str">
        <f>IF(SD!O434="","",SD!O434)</f>
        <v/>
      </c>
      <c r="H437" s="56" t="str">
        <f>IF(SD!Y434="","",SD!Y434)</f>
        <v/>
      </c>
    </row>
    <row r="438" spans="1:8" x14ac:dyDescent="0.25">
      <c r="A438" s="56" t="str">
        <f>IF(B438="","",ROWS($A$5:A438))</f>
        <v/>
      </c>
      <c r="B438" s="56" t="str">
        <f>IF(SD!A435="","",SD!A435)</f>
        <v/>
      </c>
      <c r="C438" s="56" t="str">
        <f>IF(SD!C435="","",SD!C435)</f>
        <v/>
      </c>
      <c r="D438" s="56" t="str">
        <f>IF(SD!E435="","",SD!E435)</f>
        <v/>
      </c>
      <c r="E438" s="56" t="str">
        <f>IF(SD!G435="","",SD!G435)</f>
        <v/>
      </c>
      <c r="F438" s="56" t="str">
        <f>IF(SD!I435="","",SD!I435)</f>
        <v/>
      </c>
      <c r="G438" s="56" t="str">
        <f>IF(SD!O435="","",SD!O435)</f>
        <v/>
      </c>
      <c r="H438" s="56" t="str">
        <f>IF(SD!Y435="","",SD!Y435)</f>
        <v/>
      </c>
    </row>
    <row r="439" spans="1:8" x14ac:dyDescent="0.25">
      <c r="A439" s="56" t="str">
        <f>IF(B439="","",ROWS($A$5:A439))</f>
        <v/>
      </c>
      <c r="B439" s="56" t="str">
        <f>IF(SD!A436="","",SD!A436)</f>
        <v/>
      </c>
      <c r="C439" s="56" t="str">
        <f>IF(SD!C436="","",SD!C436)</f>
        <v/>
      </c>
      <c r="D439" s="56" t="str">
        <f>IF(SD!E436="","",SD!E436)</f>
        <v/>
      </c>
      <c r="E439" s="56" t="str">
        <f>IF(SD!G436="","",SD!G436)</f>
        <v/>
      </c>
      <c r="F439" s="56" t="str">
        <f>IF(SD!I436="","",SD!I436)</f>
        <v/>
      </c>
      <c r="G439" s="56" t="str">
        <f>IF(SD!O436="","",SD!O436)</f>
        <v/>
      </c>
      <c r="H439" s="56" t="str">
        <f>IF(SD!Y436="","",SD!Y436)</f>
        <v/>
      </c>
    </row>
    <row r="440" spans="1:8" x14ac:dyDescent="0.25">
      <c r="A440" s="56" t="str">
        <f>IF(B440="","",ROWS($A$5:A440))</f>
        <v/>
      </c>
      <c r="B440" s="56" t="str">
        <f>IF(SD!A437="","",SD!A437)</f>
        <v/>
      </c>
      <c r="C440" s="56" t="str">
        <f>IF(SD!C437="","",SD!C437)</f>
        <v/>
      </c>
      <c r="D440" s="56" t="str">
        <f>IF(SD!E437="","",SD!E437)</f>
        <v/>
      </c>
      <c r="E440" s="56" t="str">
        <f>IF(SD!G437="","",SD!G437)</f>
        <v/>
      </c>
      <c r="F440" s="56" t="str">
        <f>IF(SD!I437="","",SD!I437)</f>
        <v/>
      </c>
      <c r="G440" s="56" t="str">
        <f>IF(SD!O437="","",SD!O437)</f>
        <v/>
      </c>
      <c r="H440" s="56" t="str">
        <f>IF(SD!Y437="","",SD!Y437)</f>
        <v/>
      </c>
    </row>
    <row r="441" spans="1:8" x14ac:dyDescent="0.25">
      <c r="A441" s="56" t="str">
        <f>IF(B441="","",ROWS($A$5:A441))</f>
        <v/>
      </c>
      <c r="B441" s="56" t="str">
        <f>IF(SD!A438="","",SD!A438)</f>
        <v/>
      </c>
      <c r="C441" s="56" t="str">
        <f>IF(SD!C438="","",SD!C438)</f>
        <v/>
      </c>
      <c r="D441" s="56" t="str">
        <f>IF(SD!E438="","",SD!E438)</f>
        <v/>
      </c>
      <c r="E441" s="56" t="str">
        <f>IF(SD!G438="","",SD!G438)</f>
        <v/>
      </c>
      <c r="F441" s="56" t="str">
        <f>IF(SD!I438="","",SD!I438)</f>
        <v/>
      </c>
      <c r="G441" s="56" t="str">
        <f>IF(SD!O438="","",SD!O438)</f>
        <v/>
      </c>
      <c r="H441" s="56" t="str">
        <f>IF(SD!Y438="","",SD!Y438)</f>
        <v/>
      </c>
    </row>
    <row r="442" spans="1:8" x14ac:dyDescent="0.25">
      <c r="A442" s="56" t="str">
        <f>IF(B442="","",ROWS($A$5:A442))</f>
        <v/>
      </c>
      <c r="B442" s="56" t="str">
        <f>IF(SD!A439="","",SD!A439)</f>
        <v/>
      </c>
      <c r="C442" s="56" t="str">
        <f>IF(SD!C439="","",SD!C439)</f>
        <v/>
      </c>
      <c r="D442" s="56" t="str">
        <f>IF(SD!E439="","",SD!E439)</f>
        <v/>
      </c>
      <c r="E442" s="56" t="str">
        <f>IF(SD!G439="","",SD!G439)</f>
        <v/>
      </c>
      <c r="F442" s="56" t="str">
        <f>IF(SD!I439="","",SD!I439)</f>
        <v/>
      </c>
      <c r="G442" s="56" t="str">
        <f>IF(SD!O439="","",SD!O439)</f>
        <v/>
      </c>
      <c r="H442" s="56" t="str">
        <f>IF(SD!Y439="","",SD!Y439)</f>
        <v/>
      </c>
    </row>
    <row r="443" spans="1:8" x14ac:dyDescent="0.25">
      <c r="A443" s="56" t="str">
        <f>IF(B443="","",ROWS($A$5:A443))</f>
        <v/>
      </c>
      <c r="B443" s="56" t="str">
        <f>IF(SD!A440="","",SD!A440)</f>
        <v/>
      </c>
      <c r="C443" s="56" t="str">
        <f>IF(SD!C440="","",SD!C440)</f>
        <v/>
      </c>
      <c r="D443" s="56" t="str">
        <f>IF(SD!E440="","",SD!E440)</f>
        <v/>
      </c>
      <c r="E443" s="56" t="str">
        <f>IF(SD!G440="","",SD!G440)</f>
        <v/>
      </c>
      <c r="F443" s="56" t="str">
        <f>IF(SD!I440="","",SD!I440)</f>
        <v/>
      </c>
      <c r="G443" s="56" t="str">
        <f>IF(SD!O440="","",SD!O440)</f>
        <v/>
      </c>
      <c r="H443" s="56" t="str">
        <f>IF(SD!Y440="","",SD!Y440)</f>
        <v/>
      </c>
    </row>
    <row r="444" spans="1:8" x14ac:dyDescent="0.25">
      <c r="A444" s="56" t="str">
        <f>IF(B444="","",ROWS($A$5:A444))</f>
        <v/>
      </c>
      <c r="B444" s="56" t="str">
        <f>IF(SD!A441="","",SD!A441)</f>
        <v/>
      </c>
      <c r="C444" s="56" t="str">
        <f>IF(SD!C441="","",SD!C441)</f>
        <v/>
      </c>
      <c r="D444" s="56" t="str">
        <f>IF(SD!E441="","",SD!E441)</f>
        <v/>
      </c>
      <c r="E444" s="56" t="str">
        <f>IF(SD!G441="","",SD!G441)</f>
        <v/>
      </c>
      <c r="F444" s="56" t="str">
        <f>IF(SD!I441="","",SD!I441)</f>
        <v/>
      </c>
      <c r="G444" s="56" t="str">
        <f>IF(SD!O441="","",SD!O441)</f>
        <v/>
      </c>
      <c r="H444" s="56" t="str">
        <f>IF(SD!Y441="","",SD!Y441)</f>
        <v/>
      </c>
    </row>
    <row r="445" spans="1:8" x14ac:dyDescent="0.25">
      <c r="A445" s="56" t="str">
        <f>IF(B445="","",ROWS($A$5:A445))</f>
        <v/>
      </c>
      <c r="B445" s="56" t="str">
        <f>IF(SD!A442="","",SD!A442)</f>
        <v/>
      </c>
      <c r="C445" s="56" t="str">
        <f>IF(SD!C442="","",SD!C442)</f>
        <v/>
      </c>
      <c r="D445" s="56" t="str">
        <f>IF(SD!E442="","",SD!E442)</f>
        <v/>
      </c>
      <c r="E445" s="56" t="str">
        <f>IF(SD!G442="","",SD!G442)</f>
        <v/>
      </c>
      <c r="F445" s="56" t="str">
        <f>IF(SD!I442="","",SD!I442)</f>
        <v/>
      </c>
      <c r="G445" s="56" t="str">
        <f>IF(SD!O442="","",SD!O442)</f>
        <v/>
      </c>
      <c r="H445" s="56" t="str">
        <f>IF(SD!Y442="","",SD!Y442)</f>
        <v/>
      </c>
    </row>
    <row r="446" spans="1:8" x14ac:dyDescent="0.25">
      <c r="A446" s="56" t="str">
        <f>IF(B446="","",ROWS($A$5:A446))</f>
        <v/>
      </c>
      <c r="B446" s="56" t="str">
        <f>IF(SD!A443="","",SD!A443)</f>
        <v/>
      </c>
      <c r="C446" s="56" t="str">
        <f>IF(SD!C443="","",SD!C443)</f>
        <v/>
      </c>
      <c r="D446" s="56" t="str">
        <f>IF(SD!E443="","",SD!E443)</f>
        <v/>
      </c>
      <c r="E446" s="56" t="str">
        <f>IF(SD!G443="","",SD!G443)</f>
        <v/>
      </c>
      <c r="F446" s="56" t="str">
        <f>IF(SD!I443="","",SD!I443)</f>
        <v/>
      </c>
      <c r="G446" s="56" t="str">
        <f>IF(SD!O443="","",SD!O443)</f>
        <v/>
      </c>
      <c r="H446" s="56" t="str">
        <f>IF(SD!Y443="","",SD!Y443)</f>
        <v/>
      </c>
    </row>
    <row r="447" spans="1:8" x14ac:dyDescent="0.25">
      <c r="A447" s="56" t="str">
        <f>IF(B447="","",ROWS($A$5:A447))</f>
        <v/>
      </c>
      <c r="B447" s="56" t="str">
        <f>IF(SD!A444="","",SD!A444)</f>
        <v/>
      </c>
      <c r="C447" s="56" t="str">
        <f>IF(SD!C444="","",SD!C444)</f>
        <v/>
      </c>
      <c r="D447" s="56" t="str">
        <f>IF(SD!E444="","",SD!E444)</f>
        <v/>
      </c>
      <c r="E447" s="56" t="str">
        <f>IF(SD!G444="","",SD!G444)</f>
        <v/>
      </c>
      <c r="F447" s="56" t="str">
        <f>IF(SD!I444="","",SD!I444)</f>
        <v/>
      </c>
      <c r="G447" s="56" t="str">
        <f>IF(SD!O444="","",SD!O444)</f>
        <v/>
      </c>
      <c r="H447" s="56" t="str">
        <f>IF(SD!Y444="","",SD!Y444)</f>
        <v/>
      </c>
    </row>
    <row r="448" spans="1:8" x14ac:dyDescent="0.25">
      <c r="A448" s="56" t="str">
        <f>IF(B448="","",ROWS($A$5:A448))</f>
        <v/>
      </c>
      <c r="B448" s="56" t="str">
        <f>IF(SD!A445="","",SD!A445)</f>
        <v/>
      </c>
      <c r="C448" s="56" t="str">
        <f>IF(SD!C445="","",SD!C445)</f>
        <v/>
      </c>
      <c r="D448" s="56" t="str">
        <f>IF(SD!E445="","",SD!E445)</f>
        <v/>
      </c>
      <c r="E448" s="56" t="str">
        <f>IF(SD!G445="","",SD!G445)</f>
        <v/>
      </c>
      <c r="F448" s="56" t="str">
        <f>IF(SD!I445="","",SD!I445)</f>
        <v/>
      </c>
      <c r="G448" s="56" t="str">
        <f>IF(SD!O445="","",SD!O445)</f>
        <v/>
      </c>
      <c r="H448" s="56" t="str">
        <f>IF(SD!Y445="","",SD!Y445)</f>
        <v/>
      </c>
    </row>
    <row r="449" spans="1:8" x14ac:dyDescent="0.25">
      <c r="A449" s="56" t="str">
        <f>IF(B449="","",ROWS($A$5:A449))</f>
        <v/>
      </c>
      <c r="B449" s="56" t="str">
        <f>IF(SD!A446="","",SD!A446)</f>
        <v/>
      </c>
      <c r="C449" s="56" t="str">
        <f>IF(SD!C446="","",SD!C446)</f>
        <v/>
      </c>
      <c r="D449" s="56" t="str">
        <f>IF(SD!E446="","",SD!E446)</f>
        <v/>
      </c>
      <c r="E449" s="56" t="str">
        <f>IF(SD!G446="","",SD!G446)</f>
        <v/>
      </c>
      <c r="F449" s="56" t="str">
        <f>IF(SD!I446="","",SD!I446)</f>
        <v/>
      </c>
      <c r="G449" s="56" t="str">
        <f>IF(SD!O446="","",SD!O446)</f>
        <v/>
      </c>
      <c r="H449" s="56" t="str">
        <f>IF(SD!Y446="","",SD!Y446)</f>
        <v/>
      </c>
    </row>
    <row r="450" spans="1:8" x14ac:dyDescent="0.25">
      <c r="A450" s="56" t="str">
        <f>IF(B450="","",ROWS($A$5:A450))</f>
        <v/>
      </c>
      <c r="B450" s="56" t="str">
        <f>IF(SD!A447="","",SD!A447)</f>
        <v/>
      </c>
      <c r="C450" s="56" t="str">
        <f>IF(SD!C447="","",SD!C447)</f>
        <v/>
      </c>
      <c r="D450" s="56" t="str">
        <f>IF(SD!E447="","",SD!E447)</f>
        <v/>
      </c>
      <c r="E450" s="56" t="str">
        <f>IF(SD!G447="","",SD!G447)</f>
        <v/>
      </c>
      <c r="F450" s="56" t="str">
        <f>IF(SD!I447="","",SD!I447)</f>
        <v/>
      </c>
      <c r="G450" s="56" t="str">
        <f>IF(SD!O447="","",SD!O447)</f>
        <v/>
      </c>
      <c r="H450" s="56" t="str">
        <f>IF(SD!Y447="","",SD!Y447)</f>
        <v/>
      </c>
    </row>
    <row r="451" spans="1:8" x14ac:dyDescent="0.25">
      <c r="A451" s="56" t="str">
        <f>IF(B451="","",ROWS($A$5:A451))</f>
        <v/>
      </c>
      <c r="B451" s="56" t="str">
        <f>IF(SD!A448="","",SD!A448)</f>
        <v/>
      </c>
      <c r="C451" s="56" t="str">
        <f>IF(SD!C448="","",SD!C448)</f>
        <v/>
      </c>
      <c r="D451" s="56" t="str">
        <f>IF(SD!E448="","",SD!E448)</f>
        <v/>
      </c>
      <c r="E451" s="56" t="str">
        <f>IF(SD!G448="","",SD!G448)</f>
        <v/>
      </c>
      <c r="F451" s="56" t="str">
        <f>IF(SD!I448="","",SD!I448)</f>
        <v/>
      </c>
      <c r="G451" s="56" t="str">
        <f>IF(SD!O448="","",SD!O448)</f>
        <v/>
      </c>
      <c r="H451" s="56" t="str">
        <f>IF(SD!Y448="","",SD!Y448)</f>
        <v/>
      </c>
    </row>
    <row r="452" spans="1:8" x14ac:dyDescent="0.25">
      <c r="A452" s="56" t="str">
        <f>IF(B452="","",ROWS($A$5:A452))</f>
        <v/>
      </c>
      <c r="B452" s="56" t="str">
        <f>IF(SD!A449="","",SD!A449)</f>
        <v/>
      </c>
      <c r="C452" s="56" t="str">
        <f>IF(SD!C449="","",SD!C449)</f>
        <v/>
      </c>
      <c r="D452" s="56" t="str">
        <f>IF(SD!E449="","",SD!E449)</f>
        <v/>
      </c>
      <c r="E452" s="56" t="str">
        <f>IF(SD!G449="","",SD!G449)</f>
        <v/>
      </c>
      <c r="F452" s="56" t="str">
        <f>IF(SD!I449="","",SD!I449)</f>
        <v/>
      </c>
      <c r="G452" s="56" t="str">
        <f>IF(SD!O449="","",SD!O449)</f>
        <v/>
      </c>
      <c r="H452" s="56" t="str">
        <f>IF(SD!Y449="","",SD!Y449)</f>
        <v/>
      </c>
    </row>
    <row r="453" spans="1:8" x14ac:dyDescent="0.25">
      <c r="A453" s="56" t="str">
        <f>IF(B453="","",ROWS($A$5:A453))</f>
        <v/>
      </c>
      <c r="B453" s="56" t="str">
        <f>IF(SD!A450="","",SD!A450)</f>
        <v/>
      </c>
      <c r="C453" s="56" t="str">
        <f>IF(SD!C450="","",SD!C450)</f>
        <v/>
      </c>
      <c r="D453" s="56" t="str">
        <f>IF(SD!E450="","",SD!E450)</f>
        <v/>
      </c>
      <c r="E453" s="56" t="str">
        <f>IF(SD!G450="","",SD!G450)</f>
        <v/>
      </c>
      <c r="F453" s="56" t="str">
        <f>IF(SD!I450="","",SD!I450)</f>
        <v/>
      </c>
      <c r="G453" s="56" t="str">
        <f>IF(SD!O450="","",SD!O450)</f>
        <v/>
      </c>
      <c r="H453" s="56" t="str">
        <f>IF(SD!Y450="","",SD!Y450)</f>
        <v/>
      </c>
    </row>
    <row r="454" spans="1:8" x14ac:dyDescent="0.25">
      <c r="A454" s="56" t="str">
        <f>IF(B454="","",ROWS($A$5:A454))</f>
        <v/>
      </c>
      <c r="B454" s="56" t="str">
        <f>IF(SD!A451="","",SD!A451)</f>
        <v/>
      </c>
      <c r="C454" s="56" t="str">
        <f>IF(SD!C451="","",SD!C451)</f>
        <v/>
      </c>
      <c r="D454" s="56" t="str">
        <f>IF(SD!E451="","",SD!E451)</f>
        <v/>
      </c>
      <c r="E454" s="56" t="str">
        <f>IF(SD!G451="","",SD!G451)</f>
        <v/>
      </c>
      <c r="F454" s="56" t="str">
        <f>IF(SD!I451="","",SD!I451)</f>
        <v/>
      </c>
      <c r="G454" s="56" t="str">
        <f>IF(SD!O451="","",SD!O451)</f>
        <v/>
      </c>
      <c r="H454" s="56" t="str">
        <f>IF(SD!Y451="","",SD!Y451)</f>
        <v/>
      </c>
    </row>
    <row r="455" spans="1:8" x14ac:dyDescent="0.25">
      <c r="A455" s="56" t="str">
        <f>IF(B455="","",ROWS($A$5:A455))</f>
        <v/>
      </c>
      <c r="B455" s="56" t="str">
        <f>IF(SD!A452="","",SD!A452)</f>
        <v/>
      </c>
      <c r="C455" s="56" t="str">
        <f>IF(SD!C452="","",SD!C452)</f>
        <v/>
      </c>
      <c r="D455" s="56" t="str">
        <f>IF(SD!E452="","",SD!E452)</f>
        <v/>
      </c>
      <c r="E455" s="56" t="str">
        <f>IF(SD!G452="","",SD!G452)</f>
        <v/>
      </c>
      <c r="F455" s="56" t="str">
        <f>IF(SD!I452="","",SD!I452)</f>
        <v/>
      </c>
      <c r="G455" s="56" t="str">
        <f>IF(SD!O452="","",SD!O452)</f>
        <v/>
      </c>
      <c r="H455" s="56" t="str">
        <f>IF(SD!Y452="","",SD!Y452)</f>
        <v/>
      </c>
    </row>
    <row r="456" spans="1:8" x14ac:dyDescent="0.25">
      <c r="A456" s="56" t="str">
        <f>IF(B456="","",ROWS($A$5:A456))</f>
        <v/>
      </c>
      <c r="B456" s="56" t="str">
        <f>IF(SD!A453="","",SD!A453)</f>
        <v/>
      </c>
      <c r="C456" s="56" t="str">
        <f>IF(SD!C453="","",SD!C453)</f>
        <v/>
      </c>
      <c r="D456" s="56" t="str">
        <f>IF(SD!E453="","",SD!E453)</f>
        <v/>
      </c>
      <c r="E456" s="56" t="str">
        <f>IF(SD!G453="","",SD!G453)</f>
        <v/>
      </c>
      <c r="F456" s="56" t="str">
        <f>IF(SD!I453="","",SD!I453)</f>
        <v/>
      </c>
      <c r="G456" s="56" t="str">
        <f>IF(SD!O453="","",SD!O453)</f>
        <v/>
      </c>
      <c r="H456" s="56" t="str">
        <f>IF(SD!Y453="","",SD!Y453)</f>
        <v/>
      </c>
    </row>
    <row r="457" spans="1:8" x14ac:dyDescent="0.25">
      <c r="A457" s="56" t="str">
        <f>IF(B457="","",ROWS($A$5:A457))</f>
        <v/>
      </c>
      <c r="B457" s="56" t="str">
        <f>IF(SD!A454="","",SD!A454)</f>
        <v/>
      </c>
      <c r="C457" s="56" t="str">
        <f>IF(SD!C454="","",SD!C454)</f>
        <v/>
      </c>
      <c r="D457" s="56" t="str">
        <f>IF(SD!E454="","",SD!E454)</f>
        <v/>
      </c>
      <c r="E457" s="56" t="str">
        <f>IF(SD!G454="","",SD!G454)</f>
        <v/>
      </c>
      <c r="F457" s="56" t="str">
        <f>IF(SD!I454="","",SD!I454)</f>
        <v/>
      </c>
      <c r="G457" s="56" t="str">
        <f>IF(SD!O454="","",SD!O454)</f>
        <v/>
      </c>
      <c r="H457" s="56" t="str">
        <f>IF(SD!Y454="","",SD!Y454)</f>
        <v/>
      </c>
    </row>
    <row r="458" spans="1:8" x14ac:dyDescent="0.25">
      <c r="A458" s="56" t="str">
        <f>IF(B458="","",ROWS($A$5:A458))</f>
        <v/>
      </c>
      <c r="B458" s="56" t="str">
        <f>IF(SD!A455="","",SD!A455)</f>
        <v/>
      </c>
      <c r="C458" s="56" t="str">
        <f>IF(SD!C455="","",SD!C455)</f>
        <v/>
      </c>
      <c r="D458" s="56" t="str">
        <f>IF(SD!E455="","",SD!E455)</f>
        <v/>
      </c>
      <c r="E458" s="56" t="str">
        <f>IF(SD!G455="","",SD!G455)</f>
        <v/>
      </c>
      <c r="F458" s="56" t="str">
        <f>IF(SD!I455="","",SD!I455)</f>
        <v/>
      </c>
      <c r="G458" s="56" t="str">
        <f>IF(SD!O455="","",SD!O455)</f>
        <v/>
      </c>
      <c r="H458" s="56" t="str">
        <f>IF(SD!Y455="","",SD!Y455)</f>
        <v/>
      </c>
    </row>
    <row r="459" spans="1:8" x14ac:dyDescent="0.25">
      <c r="A459" s="56" t="str">
        <f>IF(B459="","",ROWS($A$5:A459))</f>
        <v/>
      </c>
      <c r="B459" s="56" t="str">
        <f>IF(SD!A456="","",SD!A456)</f>
        <v/>
      </c>
      <c r="C459" s="56" t="str">
        <f>IF(SD!C456="","",SD!C456)</f>
        <v/>
      </c>
      <c r="D459" s="56" t="str">
        <f>IF(SD!E456="","",SD!E456)</f>
        <v/>
      </c>
      <c r="E459" s="56" t="str">
        <f>IF(SD!G456="","",SD!G456)</f>
        <v/>
      </c>
      <c r="F459" s="56" t="str">
        <f>IF(SD!I456="","",SD!I456)</f>
        <v/>
      </c>
      <c r="G459" s="56" t="str">
        <f>IF(SD!O456="","",SD!O456)</f>
        <v/>
      </c>
      <c r="H459" s="56" t="str">
        <f>IF(SD!Y456="","",SD!Y456)</f>
        <v/>
      </c>
    </row>
    <row r="460" spans="1:8" x14ac:dyDescent="0.25">
      <c r="A460" s="56" t="str">
        <f>IF(B460="","",ROWS($A$5:A460))</f>
        <v/>
      </c>
      <c r="B460" s="56" t="str">
        <f>IF(SD!A457="","",SD!A457)</f>
        <v/>
      </c>
      <c r="C460" s="56" t="str">
        <f>IF(SD!C457="","",SD!C457)</f>
        <v/>
      </c>
      <c r="D460" s="56" t="str">
        <f>IF(SD!E457="","",SD!E457)</f>
        <v/>
      </c>
      <c r="E460" s="56" t="str">
        <f>IF(SD!G457="","",SD!G457)</f>
        <v/>
      </c>
      <c r="F460" s="56" t="str">
        <f>IF(SD!I457="","",SD!I457)</f>
        <v/>
      </c>
      <c r="G460" s="56" t="str">
        <f>IF(SD!O457="","",SD!O457)</f>
        <v/>
      </c>
      <c r="H460" s="56" t="str">
        <f>IF(SD!Y457="","",SD!Y457)</f>
        <v/>
      </c>
    </row>
    <row r="461" spans="1:8" x14ac:dyDescent="0.25">
      <c r="A461" s="56" t="str">
        <f>IF(B461="","",ROWS($A$5:A461))</f>
        <v/>
      </c>
      <c r="B461" s="56" t="str">
        <f>IF(SD!A458="","",SD!A458)</f>
        <v/>
      </c>
      <c r="C461" s="56" t="str">
        <f>IF(SD!C458="","",SD!C458)</f>
        <v/>
      </c>
      <c r="D461" s="56" t="str">
        <f>IF(SD!E458="","",SD!E458)</f>
        <v/>
      </c>
      <c r="E461" s="56" t="str">
        <f>IF(SD!G458="","",SD!G458)</f>
        <v/>
      </c>
      <c r="F461" s="56" t="str">
        <f>IF(SD!I458="","",SD!I458)</f>
        <v/>
      </c>
      <c r="G461" s="56" t="str">
        <f>IF(SD!O458="","",SD!O458)</f>
        <v/>
      </c>
      <c r="H461" s="56" t="str">
        <f>IF(SD!Y458="","",SD!Y458)</f>
        <v/>
      </c>
    </row>
    <row r="462" spans="1:8" x14ac:dyDescent="0.25">
      <c r="A462" s="56" t="str">
        <f>IF(B462="","",ROWS($A$5:A462))</f>
        <v/>
      </c>
      <c r="B462" s="56" t="str">
        <f>IF(SD!A459="","",SD!A459)</f>
        <v/>
      </c>
      <c r="C462" s="56" t="str">
        <f>IF(SD!C459="","",SD!C459)</f>
        <v/>
      </c>
      <c r="D462" s="56" t="str">
        <f>IF(SD!E459="","",SD!E459)</f>
        <v/>
      </c>
      <c r="E462" s="56" t="str">
        <f>IF(SD!G459="","",SD!G459)</f>
        <v/>
      </c>
      <c r="F462" s="56" t="str">
        <f>IF(SD!I459="","",SD!I459)</f>
        <v/>
      </c>
      <c r="G462" s="56" t="str">
        <f>IF(SD!O459="","",SD!O459)</f>
        <v/>
      </c>
      <c r="H462" s="56" t="str">
        <f>IF(SD!Y459="","",SD!Y459)</f>
        <v/>
      </c>
    </row>
    <row r="463" spans="1:8" x14ac:dyDescent="0.25">
      <c r="A463" s="56" t="str">
        <f>IF(B463="","",ROWS($A$5:A463))</f>
        <v/>
      </c>
      <c r="B463" s="56" t="str">
        <f>IF(SD!A460="","",SD!A460)</f>
        <v/>
      </c>
      <c r="C463" s="56" t="str">
        <f>IF(SD!C460="","",SD!C460)</f>
        <v/>
      </c>
      <c r="D463" s="56" t="str">
        <f>IF(SD!E460="","",SD!E460)</f>
        <v/>
      </c>
      <c r="E463" s="56" t="str">
        <f>IF(SD!G460="","",SD!G460)</f>
        <v/>
      </c>
      <c r="F463" s="56" t="str">
        <f>IF(SD!I460="","",SD!I460)</f>
        <v/>
      </c>
      <c r="G463" s="56" t="str">
        <f>IF(SD!O460="","",SD!O460)</f>
        <v/>
      </c>
      <c r="H463" s="56" t="str">
        <f>IF(SD!Y460="","",SD!Y460)</f>
        <v/>
      </c>
    </row>
    <row r="464" spans="1:8" x14ac:dyDescent="0.25">
      <c r="A464" s="56" t="str">
        <f>IF(B464="","",ROWS($A$5:A464))</f>
        <v/>
      </c>
      <c r="B464" s="56" t="str">
        <f>IF(SD!A461="","",SD!A461)</f>
        <v/>
      </c>
      <c r="C464" s="56" t="str">
        <f>IF(SD!C461="","",SD!C461)</f>
        <v/>
      </c>
      <c r="D464" s="56" t="str">
        <f>IF(SD!E461="","",SD!E461)</f>
        <v/>
      </c>
      <c r="E464" s="56" t="str">
        <f>IF(SD!G461="","",SD!G461)</f>
        <v/>
      </c>
      <c r="F464" s="56" t="str">
        <f>IF(SD!I461="","",SD!I461)</f>
        <v/>
      </c>
      <c r="G464" s="56" t="str">
        <f>IF(SD!O461="","",SD!O461)</f>
        <v/>
      </c>
      <c r="H464" s="56" t="str">
        <f>IF(SD!Y461="","",SD!Y461)</f>
        <v/>
      </c>
    </row>
    <row r="465" spans="1:8" x14ac:dyDescent="0.25">
      <c r="A465" s="56" t="str">
        <f>IF(B465="","",ROWS($A$5:A465))</f>
        <v/>
      </c>
      <c r="B465" s="56" t="str">
        <f>IF(SD!A462="","",SD!A462)</f>
        <v/>
      </c>
      <c r="C465" s="56" t="str">
        <f>IF(SD!C462="","",SD!C462)</f>
        <v/>
      </c>
      <c r="D465" s="56" t="str">
        <f>IF(SD!E462="","",SD!E462)</f>
        <v/>
      </c>
      <c r="E465" s="56" t="str">
        <f>IF(SD!G462="","",SD!G462)</f>
        <v/>
      </c>
      <c r="F465" s="56" t="str">
        <f>IF(SD!I462="","",SD!I462)</f>
        <v/>
      </c>
      <c r="G465" s="56" t="str">
        <f>IF(SD!O462="","",SD!O462)</f>
        <v/>
      </c>
      <c r="H465" s="56" t="str">
        <f>IF(SD!Y462="","",SD!Y462)</f>
        <v/>
      </c>
    </row>
    <row r="466" spans="1:8" x14ac:dyDescent="0.25">
      <c r="A466" s="56" t="str">
        <f>IF(B466="","",ROWS($A$5:A466))</f>
        <v/>
      </c>
      <c r="B466" s="56" t="str">
        <f>IF(SD!A463="","",SD!A463)</f>
        <v/>
      </c>
      <c r="C466" s="56" t="str">
        <f>IF(SD!C463="","",SD!C463)</f>
        <v/>
      </c>
      <c r="D466" s="56" t="str">
        <f>IF(SD!E463="","",SD!E463)</f>
        <v/>
      </c>
      <c r="E466" s="56" t="str">
        <f>IF(SD!G463="","",SD!G463)</f>
        <v/>
      </c>
      <c r="F466" s="56" t="str">
        <f>IF(SD!I463="","",SD!I463)</f>
        <v/>
      </c>
      <c r="G466" s="56" t="str">
        <f>IF(SD!O463="","",SD!O463)</f>
        <v/>
      </c>
      <c r="H466" s="56" t="str">
        <f>IF(SD!Y463="","",SD!Y463)</f>
        <v/>
      </c>
    </row>
    <row r="467" spans="1:8" x14ac:dyDescent="0.25">
      <c r="A467" s="56" t="str">
        <f>IF(B467="","",ROWS($A$5:A467))</f>
        <v/>
      </c>
      <c r="B467" s="56" t="str">
        <f>IF(SD!A464="","",SD!A464)</f>
        <v/>
      </c>
      <c r="C467" s="56" t="str">
        <f>IF(SD!C464="","",SD!C464)</f>
        <v/>
      </c>
      <c r="D467" s="56" t="str">
        <f>IF(SD!E464="","",SD!E464)</f>
        <v/>
      </c>
      <c r="E467" s="56" t="str">
        <f>IF(SD!G464="","",SD!G464)</f>
        <v/>
      </c>
      <c r="F467" s="56" t="str">
        <f>IF(SD!I464="","",SD!I464)</f>
        <v/>
      </c>
      <c r="G467" s="56" t="str">
        <f>IF(SD!O464="","",SD!O464)</f>
        <v/>
      </c>
      <c r="H467" s="56" t="str">
        <f>IF(SD!Y464="","",SD!Y464)</f>
        <v/>
      </c>
    </row>
    <row r="468" spans="1:8" x14ac:dyDescent="0.25">
      <c r="A468" s="56" t="str">
        <f>IF(B468="","",ROWS($A$5:A468))</f>
        <v/>
      </c>
      <c r="B468" s="56" t="str">
        <f>IF(SD!A465="","",SD!A465)</f>
        <v/>
      </c>
      <c r="C468" s="56" t="str">
        <f>IF(SD!C465="","",SD!C465)</f>
        <v/>
      </c>
      <c r="D468" s="56" t="str">
        <f>IF(SD!E465="","",SD!E465)</f>
        <v/>
      </c>
      <c r="E468" s="56" t="str">
        <f>IF(SD!G465="","",SD!G465)</f>
        <v/>
      </c>
      <c r="F468" s="56" t="str">
        <f>IF(SD!I465="","",SD!I465)</f>
        <v/>
      </c>
      <c r="G468" s="56" t="str">
        <f>IF(SD!O465="","",SD!O465)</f>
        <v/>
      </c>
      <c r="H468" s="56" t="str">
        <f>IF(SD!Y465="","",SD!Y465)</f>
        <v/>
      </c>
    </row>
    <row r="469" spans="1:8" x14ac:dyDescent="0.25">
      <c r="A469" s="56" t="str">
        <f>IF(B469="","",ROWS($A$5:A469))</f>
        <v/>
      </c>
      <c r="B469" s="56" t="str">
        <f>IF(SD!A466="","",SD!A466)</f>
        <v/>
      </c>
      <c r="C469" s="56" t="str">
        <f>IF(SD!C466="","",SD!C466)</f>
        <v/>
      </c>
      <c r="D469" s="56" t="str">
        <f>IF(SD!E466="","",SD!E466)</f>
        <v/>
      </c>
      <c r="E469" s="56" t="str">
        <f>IF(SD!G466="","",SD!G466)</f>
        <v/>
      </c>
      <c r="F469" s="56" t="str">
        <f>IF(SD!I466="","",SD!I466)</f>
        <v/>
      </c>
      <c r="G469" s="56" t="str">
        <f>IF(SD!O466="","",SD!O466)</f>
        <v/>
      </c>
      <c r="H469" s="56" t="str">
        <f>IF(SD!Y466="","",SD!Y466)</f>
        <v/>
      </c>
    </row>
    <row r="470" spans="1:8" x14ac:dyDescent="0.25">
      <c r="A470" s="56" t="str">
        <f>IF(B470="","",ROWS($A$5:A470))</f>
        <v/>
      </c>
      <c r="B470" s="56" t="str">
        <f>IF(SD!A467="","",SD!A467)</f>
        <v/>
      </c>
      <c r="C470" s="56" t="str">
        <f>IF(SD!C467="","",SD!C467)</f>
        <v/>
      </c>
      <c r="D470" s="56" t="str">
        <f>IF(SD!E467="","",SD!E467)</f>
        <v/>
      </c>
      <c r="E470" s="56" t="str">
        <f>IF(SD!G467="","",SD!G467)</f>
        <v/>
      </c>
      <c r="F470" s="56" t="str">
        <f>IF(SD!I467="","",SD!I467)</f>
        <v/>
      </c>
      <c r="G470" s="56" t="str">
        <f>IF(SD!O467="","",SD!O467)</f>
        <v/>
      </c>
      <c r="H470" s="56" t="str">
        <f>IF(SD!Y467="","",SD!Y467)</f>
        <v/>
      </c>
    </row>
    <row r="471" spans="1:8" x14ac:dyDescent="0.25">
      <c r="A471" s="56" t="str">
        <f>IF(B471="","",ROWS($A$5:A471))</f>
        <v/>
      </c>
      <c r="B471" s="56" t="str">
        <f>IF(SD!A468="","",SD!A468)</f>
        <v/>
      </c>
      <c r="C471" s="56" t="str">
        <f>IF(SD!C468="","",SD!C468)</f>
        <v/>
      </c>
      <c r="D471" s="56" t="str">
        <f>IF(SD!E468="","",SD!E468)</f>
        <v/>
      </c>
      <c r="E471" s="56" t="str">
        <f>IF(SD!G468="","",SD!G468)</f>
        <v/>
      </c>
      <c r="F471" s="56" t="str">
        <f>IF(SD!I468="","",SD!I468)</f>
        <v/>
      </c>
      <c r="G471" s="56" t="str">
        <f>IF(SD!O468="","",SD!O468)</f>
        <v/>
      </c>
      <c r="H471" s="56" t="str">
        <f>IF(SD!Y468="","",SD!Y468)</f>
        <v/>
      </c>
    </row>
    <row r="472" spans="1:8" x14ac:dyDescent="0.25">
      <c r="A472" s="56" t="str">
        <f>IF(B472="","",ROWS($A$5:A472))</f>
        <v/>
      </c>
      <c r="B472" s="56" t="str">
        <f>IF(SD!A469="","",SD!A469)</f>
        <v/>
      </c>
      <c r="C472" s="56" t="str">
        <f>IF(SD!C469="","",SD!C469)</f>
        <v/>
      </c>
      <c r="D472" s="56" t="str">
        <f>IF(SD!E469="","",SD!E469)</f>
        <v/>
      </c>
      <c r="E472" s="56" t="str">
        <f>IF(SD!G469="","",SD!G469)</f>
        <v/>
      </c>
      <c r="F472" s="56" t="str">
        <f>IF(SD!I469="","",SD!I469)</f>
        <v/>
      </c>
      <c r="G472" s="56" t="str">
        <f>IF(SD!O469="","",SD!O469)</f>
        <v/>
      </c>
      <c r="H472" s="56" t="str">
        <f>IF(SD!Y469="","",SD!Y469)</f>
        <v/>
      </c>
    </row>
    <row r="473" spans="1:8" x14ac:dyDescent="0.25">
      <c r="A473" s="56" t="str">
        <f>IF(B473="","",ROWS($A$5:A473))</f>
        <v/>
      </c>
      <c r="B473" s="56" t="str">
        <f>IF(SD!A470="","",SD!A470)</f>
        <v/>
      </c>
      <c r="C473" s="56" t="str">
        <f>IF(SD!C470="","",SD!C470)</f>
        <v/>
      </c>
      <c r="D473" s="56" t="str">
        <f>IF(SD!E470="","",SD!E470)</f>
        <v/>
      </c>
      <c r="E473" s="56" t="str">
        <f>IF(SD!G470="","",SD!G470)</f>
        <v/>
      </c>
      <c r="F473" s="56" t="str">
        <f>IF(SD!I470="","",SD!I470)</f>
        <v/>
      </c>
      <c r="G473" s="56" t="str">
        <f>IF(SD!O470="","",SD!O470)</f>
        <v/>
      </c>
      <c r="H473" s="56" t="str">
        <f>IF(SD!Y470="","",SD!Y470)</f>
        <v/>
      </c>
    </row>
    <row r="474" spans="1:8" x14ac:dyDescent="0.25">
      <c r="A474" s="56" t="str">
        <f>IF(B474="","",ROWS($A$5:A474))</f>
        <v/>
      </c>
      <c r="B474" s="56" t="str">
        <f>IF(SD!A471="","",SD!A471)</f>
        <v/>
      </c>
      <c r="C474" s="56" t="str">
        <f>IF(SD!C471="","",SD!C471)</f>
        <v/>
      </c>
      <c r="D474" s="56" t="str">
        <f>IF(SD!E471="","",SD!E471)</f>
        <v/>
      </c>
      <c r="E474" s="56" t="str">
        <f>IF(SD!G471="","",SD!G471)</f>
        <v/>
      </c>
      <c r="F474" s="56" t="str">
        <f>IF(SD!I471="","",SD!I471)</f>
        <v/>
      </c>
      <c r="G474" s="56" t="str">
        <f>IF(SD!O471="","",SD!O471)</f>
        <v/>
      </c>
      <c r="H474" s="56" t="str">
        <f>IF(SD!Y471="","",SD!Y471)</f>
        <v/>
      </c>
    </row>
    <row r="475" spans="1:8" x14ac:dyDescent="0.25">
      <c r="A475" s="56" t="str">
        <f>IF(B475="","",ROWS($A$5:A475))</f>
        <v/>
      </c>
      <c r="B475" s="56" t="str">
        <f>IF(SD!A472="","",SD!A472)</f>
        <v/>
      </c>
      <c r="C475" s="56" t="str">
        <f>IF(SD!C472="","",SD!C472)</f>
        <v/>
      </c>
      <c r="D475" s="56" t="str">
        <f>IF(SD!E472="","",SD!E472)</f>
        <v/>
      </c>
      <c r="E475" s="56" t="str">
        <f>IF(SD!G472="","",SD!G472)</f>
        <v/>
      </c>
      <c r="F475" s="56" t="str">
        <f>IF(SD!I472="","",SD!I472)</f>
        <v/>
      </c>
      <c r="G475" s="56" t="str">
        <f>IF(SD!O472="","",SD!O472)</f>
        <v/>
      </c>
      <c r="H475" s="56" t="str">
        <f>IF(SD!Y472="","",SD!Y472)</f>
        <v/>
      </c>
    </row>
    <row r="476" spans="1:8" x14ac:dyDescent="0.25">
      <c r="A476" s="56" t="str">
        <f>IF(B476="","",ROWS($A$5:A476))</f>
        <v/>
      </c>
      <c r="B476" s="56" t="str">
        <f>IF(SD!A473="","",SD!A473)</f>
        <v/>
      </c>
      <c r="C476" s="56" t="str">
        <f>IF(SD!C473="","",SD!C473)</f>
        <v/>
      </c>
      <c r="D476" s="56" t="str">
        <f>IF(SD!E473="","",SD!E473)</f>
        <v/>
      </c>
      <c r="E476" s="56" t="str">
        <f>IF(SD!G473="","",SD!G473)</f>
        <v/>
      </c>
      <c r="F476" s="56" t="str">
        <f>IF(SD!I473="","",SD!I473)</f>
        <v/>
      </c>
      <c r="G476" s="56" t="str">
        <f>IF(SD!O473="","",SD!O473)</f>
        <v/>
      </c>
      <c r="H476" s="56" t="str">
        <f>IF(SD!Y473="","",SD!Y473)</f>
        <v/>
      </c>
    </row>
    <row r="477" spans="1:8" x14ac:dyDescent="0.25">
      <c r="A477" s="56" t="str">
        <f>IF(B477="","",ROWS($A$5:A477))</f>
        <v/>
      </c>
      <c r="B477" s="56" t="str">
        <f>IF(SD!A474="","",SD!A474)</f>
        <v/>
      </c>
      <c r="C477" s="56" t="str">
        <f>IF(SD!C474="","",SD!C474)</f>
        <v/>
      </c>
      <c r="D477" s="56" t="str">
        <f>IF(SD!E474="","",SD!E474)</f>
        <v/>
      </c>
      <c r="E477" s="56" t="str">
        <f>IF(SD!G474="","",SD!G474)</f>
        <v/>
      </c>
      <c r="F477" s="56" t="str">
        <f>IF(SD!I474="","",SD!I474)</f>
        <v/>
      </c>
      <c r="G477" s="56" t="str">
        <f>IF(SD!O474="","",SD!O474)</f>
        <v/>
      </c>
      <c r="H477" s="56" t="str">
        <f>IF(SD!Y474="","",SD!Y474)</f>
        <v/>
      </c>
    </row>
    <row r="478" spans="1:8" x14ac:dyDescent="0.25">
      <c r="A478" s="56" t="str">
        <f>IF(B478="","",ROWS($A$5:A478))</f>
        <v/>
      </c>
      <c r="B478" s="56" t="str">
        <f>IF(SD!A475="","",SD!A475)</f>
        <v/>
      </c>
      <c r="C478" s="56" t="str">
        <f>IF(SD!C475="","",SD!C475)</f>
        <v/>
      </c>
      <c r="D478" s="56" t="str">
        <f>IF(SD!E475="","",SD!E475)</f>
        <v/>
      </c>
      <c r="E478" s="56" t="str">
        <f>IF(SD!G475="","",SD!G475)</f>
        <v/>
      </c>
      <c r="F478" s="56" t="str">
        <f>IF(SD!I475="","",SD!I475)</f>
        <v/>
      </c>
      <c r="G478" s="56" t="str">
        <f>IF(SD!O475="","",SD!O475)</f>
        <v/>
      </c>
      <c r="H478" s="56" t="str">
        <f>IF(SD!Y475="","",SD!Y475)</f>
        <v/>
      </c>
    </row>
    <row r="479" spans="1:8" x14ac:dyDescent="0.25">
      <c r="A479" s="56" t="str">
        <f>IF(B479="","",ROWS($A$5:A479))</f>
        <v/>
      </c>
      <c r="B479" s="56" t="str">
        <f>IF(SD!A476="","",SD!A476)</f>
        <v/>
      </c>
      <c r="C479" s="56" t="str">
        <f>IF(SD!C476="","",SD!C476)</f>
        <v/>
      </c>
      <c r="D479" s="56" t="str">
        <f>IF(SD!E476="","",SD!E476)</f>
        <v/>
      </c>
      <c r="E479" s="56" t="str">
        <f>IF(SD!G476="","",SD!G476)</f>
        <v/>
      </c>
      <c r="F479" s="56" t="str">
        <f>IF(SD!I476="","",SD!I476)</f>
        <v/>
      </c>
      <c r="G479" s="56" t="str">
        <f>IF(SD!O476="","",SD!O476)</f>
        <v/>
      </c>
      <c r="H479" s="56" t="str">
        <f>IF(SD!Y476="","",SD!Y476)</f>
        <v/>
      </c>
    </row>
    <row r="480" spans="1:8" x14ac:dyDescent="0.25">
      <c r="A480" s="56" t="str">
        <f>IF(B480="","",ROWS($A$5:A480))</f>
        <v/>
      </c>
      <c r="B480" s="56" t="str">
        <f>IF(SD!A477="","",SD!A477)</f>
        <v/>
      </c>
      <c r="C480" s="56" t="str">
        <f>IF(SD!C477="","",SD!C477)</f>
        <v/>
      </c>
      <c r="D480" s="56" t="str">
        <f>IF(SD!E477="","",SD!E477)</f>
        <v/>
      </c>
      <c r="E480" s="56" t="str">
        <f>IF(SD!G477="","",SD!G477)</f>
        <v/>
      </c>
      <c r="F480" s="56" t="str">
        <f>IF(SD!I477="","",SD!I477)</f>
        <v/>
      </c>
      <c r="G480" s="56" t="str">
        <f>IF(SD!O477="","",SD!O477)</f>
        <v/>
      </c>
      <c r="H480" s="56" t="str">
        <f>IF(SD!Y477="","",SD!Y477)</f>
        <v/>
      </c>
    </row>
    <row r="481" spans="1:8" x14ac:dyDescent="0.25">
      <c r="A481" s="56" t="str">
        <f>IF(B481="","",ROWS($A$5:A481))</f>
        <v/>
      </c>
      <c r="B481" s="56" t="str">
        <f>IF(SD!A478="","",SD!A478)</f>
        <v/>
      </c>
      <c r="C481" s="56" t="str">
        <f>IF(SD!C478="","",SD!C478)</f>
        <v/>
      </c>
      <c r="D481" s="56" t="str">
        <f>IF(SD!E478="","",SD!E478)</f>
        <v/>
      </c>
      <c r="E481" s="56" t="str">
        <f>IF(SD!G478="","",SD!G478)</f>
        <v/>
      </c>
      <c r="F481" s="56" t="str">
        <f>IF(SD!I478="","",SD!I478)</f>
        <v/>
      </c>
      <c r="G481" s="56" t="str">
        <f>IF(SD!O478="","",SD!O478)</f>
        <v/>
      </c>
      <c r="H481" s="56" t="str">
        <f>IF(SD!Y478="","",SD!Y478)</f>
        <v/>
      </c>
    </row>
    <row r="482" spans="1:8" x14ac:dyDescent="0.25">
      <c r="A482" s="56" t="str">
        <f>IF(B482="","",ROWS($A$5:A482))</f>
        <v/>
      </c>
      <c r="B482" s="56" t="str">
        <f>IF(SD!A479="","",SD!A479)</f>
        <v/>
      </c>
      <c r="C482" s="56" t="str">
        <f>IF(SD!C479="","",SD!C479)</f>
        <v/>
      </c>
      <c r="D482" s="56" t="str">
        <f>IF(SD!E479="","",SD!E479)</f>
        <v/>
      </c>
      <c r="E482" s="56" t="str">
        <f>IF(SD!G479="","",SD!G479)</f>
        <v/>
      </c>
      <c r="F482" s="56" t="str">
        <f>IF(SD!I479="","",SD!I479)</f>
        <v/>
      </c>
      <c r="G482" s="56" t="str">
        <f>IF(SD!O479="","",SD!O479)</f>
        <v/>
      </c>
      <c r="H482" s="56" t="str">
        <f>IF(SD!Y479="","",SD!Y479)</f>
        <v/>
      </c>
    </row>
    <row r="483" spans="1:8" x14ac:dyDescent="0.25">
      <c r="A483" s="56" t="str">
        <f>IF(B483="","",ROWS($A$5:A483))</f>
        <v/>
      </c>
      <c r="B483" s="56" t="str">
        <f>IF(SD!A480="","",SD!A480)</f>
        <v/>
      </c>
      <c r="C483" s="56" t="str">
        <f>IF(SD!C480="","",SD!C480)</f>
        <v/>
      </c>
      <c r="D483" s="56" t="str">
        <f>IF(SD!E480="","",SD!E480)</f>
        <v/>
      </c>
      <c r="E483" s="56" t="str">
        <f>IF(SD!G480="","",SD!G480)</f>
        <v/>
      </c>
      <c r="F483" s="56" t="str">
        <f>IF(SD!I480="","",SD!I480)</f>
        <v/>
      </c>
      <c r="G483" s="56" t="str">
        <f>IF(SD!O480="","",SD!O480)</f>
        <v/>
      </c>
      <c r="H483" s="56" t="str">
        <f>IF(SD!Y480="","",SD!Y480)</f>
        <v/>
      </c>
    </row>
    <row r="484" spans="1:8" x14ac:dyDescent="0.25">
      <c r="A484" s="56" t="str">
        <f>IF(B484="","",ROWS($A$5:A484))</f>
        <v/>
      </c>
      <c r="B484" s="56" t="str">
        <f>IF(SD!A481="","",SD!A481)</f>
        <v/>
      </c>
      <c r="C484" s="56" t="str">
        <f>IF(SD!C481="","",SD!C481)</f>
        <v/>
      </c>
      <c r="D484" s="56" t="str">
        <f>IF(SD!E481="","",SD!E481)</f>
        <v/>
      </c>
      <c r="E484" s="56" t="str">
        <f>IF(SD!G481="","",SD!G481)</f>
        <v/>
      </c>
      <c r="F484" s="56" t="str">
        <f>IF(SD!I481="","",SD!I481)</f>
        <v/>
      </c>
      <c r="G484" s="56" t="str">
        <f>IF(SD!O481="","",SD!O481)</f>
        <v/>
      </c>
      <c r="H484" s="56" t="str">
        <f>IF(SD!Y481="","",SD!Y481)</f>
        <v/>
      </c>
    </row>
    <row r="485" spans="1:8" x14ac:dyDescent="0.25">
      <c r="A485" s="56" t="str">
        <f>IF(B485="","",ROWS($A$5:A485))</f>
        <v/>
      </c>
      <c r="B485" s="56" t="str">
        <f>IF(SD!A482="","",SD!A482)</f>
        <v/>
      </c>
      <c r="C485" s="56" t="str">
        <f>IF(SD!C482="","",SD!C482)</f>
        <v/>
      </c>
      <c r="D485" s="56" t="str">
        <f>IF(SD!E482="","",SD!E482)</f>
        <v/>
      </c>
      <c r="E485" s="56" t="str">
        <f>IF(SD!G482="","",SD!G482)</f>
        <v/>
      </c>
      <c r="F485" s="56" t="str">
        <f>IF(SD!I482="","",SD!I482)</f>
        <v/>
      </c>
      <c r="G485" s="56" t="str">
        <f>IF(SD!O482="","",SD!O482)</f>
        <v/>
      </c>
      <c r="H485" s="56" t="str">
        <f>IF(SD!Y482="","",SD!Y482)</f>
        <v/>
      </c>
    </row>
    <row r="486" spans="1:8" x14ac:dyDescent="0.25">
      <c r="A486" s="56" t="str">
        <f>IF(B486="","",ROWS($A$5:A486))</f>
        <v/>
      </c>
      <c r="B486" s="56" t="str">
        <f>IF(SD!A483="","",SD!A483)</f>
        <v/>
      </c>
      <c r="C486" s="56" t="str">
        <f>IF(SD!C483="","",SD!C483)</f>
        <v/>
      </c>
      <c r="D486" s="56" t="str">
        <f>IF(SD!E483="","",SD!E483)</f>
        <v/>
      </c>
      <c r="E486" s="56" t="str">
        <f>IF(SD!G483="","",SD!G483)</f>
        <v/>
      </c>
      <c r="F486" s="56" t="str">
        <f>IF(SD!I483="","",SD!I483)</f>
        <v/>
      </c>
      <c r="G486" s="56" t="str">
        <f>IF(SD!O483="","",SD!O483)</f>
        <v/>
      </c>
      <c r="H486" s="56" t="str">
        <f>IF(SD!Y483="","",SD!Y483)</f>
        <v/>
      </c>
    </row>
    <row r="487" spans="1:8" x14ac:dyDescent="0.25">
      <c r="A487" s="56" t="str">
        <f>IF(B487="","",ROWS($A$5:A487))</f>
        <v/>
      </c>
      <c r="B487" s="56" t="str">
        <f>IF(SD!A484="","",SD!A484)</f>
        <v/>
      </c>
      <c r="C487" s="56" t="str">
        <f>IF(SD!C484="","",SD!C484)</f>
        <v/>
      </c>
      <c r="D487" s="56" t="str">
        <f>IF(SD!E484="","",SD!E484)</f>
        <v/>
      </c>
      <c r="E487" s="56" t="str">
        <f>IF(SD!G484="","",SD!G484)</f>
        <v/>
      </c>
      <c r="F487" s="56" t="str">
        <f>IF(SD!I484="","",SD!I484)</f>
        <v/>
      </c>
      <c r="G487" s="56" t="str">
        <f>IF(SD!O484="","",SD!O484)</f>
        <v/>
      </c>
      <c r="H487" s="56" t="str">
        <f>IF(SD!Y484="","",SD!Y484)</f>
        <v/>
      </c>
    </row>
    <row r="488" spans="1:8" x14ac:dyDescent="0.25">
      <c r="A488" s="56" t="str">
        <f>IF(B488="","",ROWS($A$5:A488))</f>
        <v/>
      </c>
      <c r="B488" s="56" t="str">
        <f>IF(SD!A485="","",SD!A485)</f>
        <v/>
      </c>
      <c r="C488" s="56" t="str">
        <f>IF(SD!C485="","",SD!C485)</f>
        <v/>
      </c>
      <c r="D488" s="56" t="str">
        <f>IF(SD!E485="","",SD!E485)</f>
        <v/>
      </c>
      <c r="E488" s="56" t="str">
        <f>IF(SD!G485="","",SD!G485)</f>
        <v/>
      </c>
      <c r="F488" s="56" t="str">
        <f>IF(SD!I485="","",SD!I485)</f>
        <v/>
      </c>
      <c r="G488" s="56" t="str">
        <f>IF(SD!O485="","",SD!O485)</f>
        <v/>
      </c>
      <c r="H488" s="56" t="str">
        <f>IF(SD!Y485="","",SD!Y485)</f>
        <v/>
      </c>
    </row>
    <row r="489" spans="1:8" x14ac:dyDescent="0.25">
      <c r="A489" s="56" t="str">
        <f>IF(B489="","",ROWS($A$5:A489))</f>
        <v/>
      </c>
      <c r="B489" s="56" t="str">
        <f>IF(SD!A486="","",SD!A486)</f>
        <v/>
      </c>
      <c r="C489" s="56" t="str">
        <f>IF(SD!C486="","",SD!C486)</f>
        <v/>
      </c>
      <c r="D489" s="56" t="str">
        <f>IF(SD!E486="","",SD!E486)</f>
        <v/>
      </c>
      <c r="E489" s="56" t="str">
        <f>IF(SD!G486="","",SD!G486)</f>
        <v/>
      </c>
      <c r="F489" s="56" t="str">
        <f>IF(SD!I486="","",SD!I486)</f>
        <v/>
      </c>
      <c r="G489" s="56" t="str">
        <f>IF(SD!O486="","",SD!O486)</f>
        <v/>
      </c>
      <c r="H489" s="56" t="str">
        <f>IF(SD!Y486="","",SD!Y486)</f>
        <v/>
      </c>
    </row>
    <row r="490" spans="1:8" x14ac:dyDescent="0.25">
      <c r="A490" s="56" t="str">
        <f>IF(B490="","",ROWS($A$5:A490))</f>
        <v/>
      </c>
      <c r="B490" s="56" t="str">
        <f>IF(SD!A487="","",SD!A487)</f>
        <v/>
      </c>
      <c r="C490" s="56" t="str">
        <f>IF(SD!C487="","",SD!C487)</f>
        <v/>
      </c>
      <c r="D490" s="56" t="str">
        <f>IF(SD!E487="","",SD!E487)</f>
        <v/>
      </c>
      <c r="E490" s="56" t="str">
        <f>IF(SD!G487="","",SD!G487)</f>
        <v/>
      </c>
      <c r="F490" s="56" t="str">
        <f>IF(SD!I487="","",SD!I487)</f>
        <v/>
      </c>
      <c r="G490" s="56" t="str">
        <f>IF(SD!O487="","",SD!O487)</f>
        <v/>
      </c>
      <c r="H490" s="56" t="str">
        <f>IF(SD!Y487="","",SD!Y487)</f>
        <v/>
      </c>
    </row>
    <row r="491" spans="1:8" x14ac:dyDescent="0.25">
      <c r="A491" s="56" t="str">
        <f>IF(B491="","",ROWS($A$5:A491))</f>
        <v/>
      </c>
      <c r="B491" s="56" t="str">
        <f>IF(SD!A488="","",SD!A488)</f>
        <v/>
      </c>
      <c r="C491" s="56" t="str">
        <f>IF(SD!C488="","",SD!C488)</f>
        <v/>
      </c>
      <c r="D491" s="56" t="str">
        <f>IF(SD!E488="","",SD!E488)</f>
        <v/>
      </c>
      <c r="E491" s="56" t="str">
        <f>IF(SD!G488="","",SD!G488)</f>
        <v/>
      </c>
      <c r="F491" s="56" t="str">
        <f>IF(SD!I488="","",SD!I488)</f>
        <v/>
      </c>
      <c r="G491" s="56" t="str">
        <f>IF(SD!O488="","",SD!O488)</f>
        <v/>
      </c>
      <c r="H491" s="56" t="str">
        <f>IF(SD!Y488="","",SD!Y488)</f>
        <v/>
      </c>
    </row>
    <row r="492" spans="1:8" x14ac:dyDescent="0.25">
      <c r="A492" s="56" t="str">
        <f>IF(B492="","",ROWS($A$5:A492))</f>
        <v/>
      </c>
      <c r="B492" s="56" t="str">
        <f>IF(SD!A489="","",SD!A489)</f>
        <v/>
      </c>
      <c r="C492" s="56" t="str">
        <f>IF(SD!C489="","",SD!C489)</f>
        <v/>
      </c>
      <c r="D492" s="56" t="str">
        <f>IF(SD!E489="","",SD!E489)</f>
        <v/>
      </c>
      <c r="E492" s="56" t="str">
        <f>IF(SD!G489="","",SD!G489)</f>
        <v/>
      </c>
      <c r="F492" s="56" t="str">
        <f>IF(SD!I489="","",SD!I489)</f>
        <v/>
      </c>
      <c r="G492" s="56" t="str">
        <f>IF(SD!O489="","",SD!O489)</f>
        <v/>
      </c>
      <c r="H492" s="56" t="str">
        <f>IF(SD!Y489="","",SD!Y489)</f>
        <v/>
      </c>
    </row>
    <row r="493" spans="1:8" x14ac:dyDescent="0.25">
      <c r="A493" s="56" t="str">
        <f>IF(B493="","",ROWS($A$5:A493))</f>
        <v/>
      </c>
      <c r="B493" s="56" t="str">
        <f>IF(SD!A490="","",SD!A490)</f>
        <v/>
      </c>
      <c r="C493" s="56" t="str">
        <f>IF(SD!C490="","",SD!C490)</f>
        <v/>
      </c>
      <c r="D493" s="56" t="str">
        <f>IF(SD!E490="","",SD!E490)</f>
        <v/>
      </c>
      <c r="E493" s="56" t="str">
        <f>IF(SD!G490="","",SD!G490)</f>
        <v/>
      </c>
      <c r="F493" s="56" t="str">
        <f>IF(SD!I490="","",SD!I490)</f>
        <v/>
      </c>
      <c r="G493" s="56" t="str">
        <f>IF(SD!O490="","",SD!O490)</f>
        <v/>
      </c>
      <c r="H493" s="56" t="str">
        <f>IF(SD!Y490="","",SD!Y490)</f>
        <v/>
      </c>
    </row>
    <row r="494" spans="1:8" x14ac:dyDescent="0.25">
      <c r="A494" s="56" t="str">
        <f>IF(B494="","",ROWS($A$5:A494))</f>
        <v/>
      </c>
      <c r="B494" s="56" t="str">
        <f>IF(SD!A491="","",SD!A491)</f>
        <v/>
      </c>
      <c r="C494" s="56" t="str">
        <f>IF(SD!C491="","",SD!C491)</f>
        <v/>
      </c>
      <c r="D494" s="56" t="str">
        <f>IF(SD!E491="","",SD!E491)</f>
        <v/>
      </c>
      <c r="E494" s="56" t="str">
        <f>IF(SD!G491="","",SD!G491)</f>
        <v/>
      </c>
      <c r="F494" s="56" t="str">
        <f>IF(SD!I491="","",SD!I491)</f>
        <v/>
      </c>
      <c r="G494" s="56" t="str">
        <f>IF(SD!O491="","",SD!O491)</f>
        <v/>
      </c>
      <c r="H494" s="56" t="str">
        <f>IF(SD!Y491="","",SD!Y491)</f>
        <v/>
      </c>
    </row>
    <row r="495" spans="1:8" x14ac:dyDescent="0.25">
      <c r="A495" s="56" t="str">
        <f>IF(B495="","",ROWS($A$5:A495))</f>
        <v/>
      </c>
      <c r="B495" s="56" t="str">
        <f>IF(SD!A492="","",SD!A492)</f>
        <v/>
      </c>
      <c r="C495" s="56" t="str">
        <f>IF(SD!C492="","",SD!C492)</f>
        <v/>
      </c>
      <c r="D495" s="56" t="str">
        <f>IF(SD!E492="","",SD!E492)</f>
        <v/>
      </c>
      <c r="E495" s="56" t="str">
        <f>IF(SD!G492="","",SD!G492)</f>
        <v/>
      </c>
      <c r="F495" s="56" t="str">
        <f>IF(SD!I492="","",SD!I492)</f>
        <v/>
      </c>
      <c r="G495" s="56" t="str">
        <f>IF(SD!O492="","",SD!O492)</f>
        <v/>
      </c>
      <c r="H495" s="56" t="str">
        <f>IF(SD!Y492="","",SD!Y492)</f>
        <v/>
      </c>
    </row>
    <row r="496" spans="1:8" x14ac:dyDescent="0.25">
      <c r="A496" s="56" t="str">
        <f>IF(B496="","",ROWS($A$5:A496))</f>
        <v/>
      </c>
      <c r="B496" s="56" t="str">
        <f>IF(SD!A493="","",SD!A493)</f>
        <v/>
      </c>
      <c r="C496" s="56" t="str">
        <f>IF(SD!C493="","",SD!C493)</f>
        <v/>
      </c>
      <c r="D496" s="56" t="str">
        <f>IF(SD!E493="","",SD!E493)</f>
        <v/>
      </c>
      <c r="E496" s="56" t="str">
        <f>IF(SD!G493="","",SD!G493)</f>
        <v/>
      </c>
      <c r="F496" s="56" t="str">
        <f>IF(SD!I493="","",SD!I493)</f>
        <v/>
      </c>
      <c r="G496" s="56" t="str">
        <f>IF(SD!O493="","",SD!O493)</f>
        <v/>
      </c>
      <c r="H496" s="56" t="str">
        <f>IF(SD!Y493="","",SD!Y493)</f>
        <v/>
      </c>
    </row>
    <row r="497" spans="1:8" x14ac:dyDescent="0.25">
      <c r="A497" s="56" t="str">
        <f>IF(B497="","",ROWS($A$5:A497))</f>
        <v/>
      </c>
      <c r="B497" s="56" t="str">
        <f>IF(SD!A494="","",SD!A494)</f>
        <v/>
      </c>
      <c r="C497" s="56" t="str">
        <f>IF(SD!C494="","",SD!C494)</f>
        <v/>
      </c>
      <c r="D497" s="56" t="str">
        <f>IF(SD!E494="","",SD!E494)</f>
        <v/>
      </c>
      <c r="E497" s="56" t="str">
        <f>IF(SD!G494="","",SD!G494)</f>
        <v/>
      </c>
      <c r="F497" s="56" t="str">
        <f>IF(SD!I494="","",SD!I494)</f>
        <v/>
      </c>
      <c r="G497" s="56" t="str">
        <f>IF(SD!O494="","",SD!O494)</f>
        <v/>
      </c>
      <c r="H497" s="56" t="str">
        <f>IF(SD!Y494="","",SD!Y494)</f>
        <v/>
      </c>
    </row>
    <row r="498" spans="1:8" x14ac:dyDescent="0.25">
      <c r="A498" s="56" t="str">
        <f>IF(B498="","",ROWS($A$5:A498))</f>
        <v/>
      </c>
      <c r="B498" s="56" t="str">
        <f>IF(SD!A495="","",SD!A495)</f>
        <v/>
      </c>
      <c r="C498" s="56" t="str">
        <f>IF(SD!C495="","",SD!C495)</f>
        <v/>
      </c>
      <c r="D498" s="56" t="str">
        <f>IF(SD!E495="","",SD!E495)</f>
        <v/>
      </c>
      <c r="E498" s="56" t="str">
        <f>IF(SD!G495="","",SD!G495)</f>
        <v/>
      </c>
      <c r="F498" s="56" t="str">
        <f>IF(SD!I495="","",SD!I495)</f>
        <v/>
      </c>
      <c r="G498" s="56" t="str">
        <f>IF(SD!O495="","",SD!O495)</f>
        <v/>
      </c>
      <c r="H498" s="56" t="str">
        <f>IF(SD!Y495="","",SD!Y495)</f>
        <v/>
      </c>
    </row>
    <row r="499" spans="1:8" x14ac:dyDescent="0.25">
      <c r="A499" s="56" t="str">
        <f>IF(B499="","",ROWS($A$5:A499))</f>
        <v/>
      </c>
      <c r="B499" s="56" t="str">
        <f>IF(SD!A496="","",SD!A496)</f>
        <v/>
      </c>
      <c r="C499" s="56" t="str">
        <f>IF(SD!C496="","",SD!C496)</f>
        <v/>
      </c>
      <c r="D499" s="56" t="str">
        <f>IF(SD!E496="","",SD!E496)</f>
        <v/>
      </c>
      <c r="E499" s="56" t="str">
        <f>IF(SD!G496="","",SD!G496)</f>
        <v/>
      </c>
      <c r="F499" s="56" t="str">
        <f>IF(SD!I496="","",SD!I496)</f>
        <v/>
      </c>
      <c r="G499" s="56" t="str">
        <f>IF(SD!O496="","",SD!O496)</f>
        <v/>
      </c>
      <c r="H499" s="56" t="str">
        <f>IF(SD!Y496="","",SD!Y496)</f>
        <v/>
      </c>
    </row>
    <row r="500" spans="1:8" x14ac:dyDescent="0.25">
      <c r="A500" s="56" t="str">
        <f>IF(B500="","",ROWS($A$5:A500))</f>
        <v/>
      </c>
      <c r="B500" s="56" t="str">
        <f>IF(SD!A497="","",SD!A497)</f>
        <v/>
      </c>
      <c r="C500" s="56" t="str">
        <f>IF(SD!C497="","",SD!C497)</f>
        <v/>
      </c>
      <c r="D500" s="56" t="str">
        <f>IF(SD!E497="","",SD!E497)</f>
        <v/>
      </c>
      <c r="E500" s="56" t="str">
        <f>IF(SD!G497="","",SD!G497)</f>
        <v/>
      </c>
      <c r="F500" s="56" t="str">
        <f>IF(SD!I497="","",SD!I497)</f>
        <v/>
      </c>
      <c r="G500" s="56" t="str">
        <f>IF(SD!O497="","",SD!O497)</f>
        <v/>
      </c>
      <c r="H500" s="56" t="str">
        <f>IF(SD!Y497="","",SD!Y497)</f>
        <v/>
      </c>
    </row>
  </sheetData>
  <sheetProtection sheet="1" objects="1" scenarios="1"/>
  <mergeCells count="1">
    <mergeCell ref="D2:E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36"/>
  <sheetViews>
    <sheetView topLeftCell="A5" workbookViewId="0">
      <selection activeCell="BP11" sqref="BP11:BS11"/>
    </sheetView>
  </sheetViews>
  <sheetFormatPr defaultColWidth="9.28515625" defaultRowHeight="15" x14ac:dyDescent="0.25"/>
  <cols>
    <col min="1" max="1" width="16.5703125" customWidth="1"/>
    <col min="2" max="28" width="5.140625" style="3" customWidth="1"/>
    <col min="29" max="29" width="4.42578125" customWidth="1"/>
    <col min="30" max="31" width="2.85546875" customWidth="1"/>
    <col min="32" max="32" width="13.85546875" customWidth="1"/>
    <col min="33" max="33" width="0.42578125" customWidth="1"/>
    <col min="34" max="34" width="5.42578125" customWidth="1"/>
    <col min="35" max="35" width="5.28515625" customWidth="1"/>
    <col min="36" max="36" width="5.140625" customWidth="1"/>
    <col min="37" max="37" width="3.85546875" customWidth="1"/>
    <col min="38" max="38" width="5.140625" customWidth="1"/>
    <col min="39" max="39" width="5.42578125" customWidth="1"/>
    <col min="40" max="40" width="2.28515625" customWidth="1"/>
    <col min="41" max="41" width="2.7109375" customWidth="1"/>
    <col min="42" max="42" width="3" customWidth="1"/>
    <col min="43" max="43" width="2.7109375" customWidth="1"/>
    <col min="44" max="44" width="3.42578125" customWidth="1"/>
    <col min="45" max="46" width="2.85546875" customWidth="1"/>
    <col min="47" max="48" width="2.140625" customWidth="1"/>
    <col min="49" max="49" width="2.85546875" customWidth="1"/>
    <col min="50" max="50" width="3.7109375" customWidth="1"/>
    <col min="51" max="51" width="2.85546875" customWidth="1"/>
    <col min="52" max="52" width="2.28515625" customWidth="1"/>
    <col min="53" max="53" width="2.140625" customWidth="1"/>
    <col min="54" max="54" width="2.5703125" customWidth="1"/>
    <col min="55" max="55" width="3.42578125" customWidth="1"/>
    <col min="56" max="56" width="4.5703125" customWidth="1"/>
    <col min="57" max="57" width="3.5703125" customWidth="1"/>
    <col min="58" max="58" width="4.140625" customWidth="1"/>
    <col min="59" max="59" width="3.5703125" customWidth="1"/>
    <col min="60" max="60" width="4.28515625" customWidth="1"/>
    <col min="61" max="61" width="2.85546875" customWidth="1"/>
    <col min="62" max="62" width="4.42578125" customWidth="1"/>
    <col min="63" max="71" width="2.85546875" customWidth="1"/>
    <col min="78" max="79" width="0" hidden="1" customWidth="1"/>
  </cols>
  <sheetData>
    <row r="1" spans="1:79" ht="16.5" customHeight="1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9"/>
      <c r="AC1" s="374" t="s">
        <v>59</v>
      </c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6"/>
    </row>
    <row r="2" spans="1:79" ht="25.5" customHeight="1" thickBot="1" x14ac:dyDescent="0.3">
      <c r="A2" s="428" t="str">
        <f>MASTER!A1</f>
        <v>कार्यालय:- पंचायत प्रारम्भिक शिक्षा अधिकारी,  घड़साना,जिला श्रीगंगानगर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30"/>
      <c r="AC2" s="377" t="s">
        <v>77</v>
      </c>
      <c r="AD2" s="371" t="s">
        <v>60</v>
      </c>
      <c r="AE2" s="371"/>
      <c r="AF2" s="371"/>
      <c r="AG2" s="379" t="s">
        <v>61</v>
      </c>
      <c r="AH2" s="379"/>
      <c r="AI2" s="371" t="s">
        <v>62</v>
      </c>
      <c r="AJ2" s="371"/>
      <c r="AK2" s="371" t="s">
        <v>63</v>
      </c>
      <c r="AL2" s="371"/>
      <c r="AM2" s="371"/>
      <c r="AN2" s="371" t="s">
        <v>64</v>
      </c>
      <c r="AO2" s="371"/>
      <c r="AP2" s="371" t="s">
        <v>65</v>
      </c>
      <c r="AQ2" s="371"/>
      <c r="AR2" s="371"/>
      <c r="AS2" s="371" t="s">
        <v>71</v>
      </c>
      <c r="AT2" s="371"/>
      <c r="AU2" s="371"/>
      <c r="AV2" s="371"/>
      <c r="AW2" s="371"/>
      <c r="AX2" s="371"/>
      <c r="AY2" s="371" t="s">
        <v>72</v>
      </c>
      <c r="AZ2" s="371"/>
      <c r="BA2" s="371"/>
      <c r="BB2" s="371"/>
      <c r="BC2" s="371" t="s">
        <v>66</v>
      </c>
      <c r="BD2" s="371"/>
      <c r="BE2" s="371" t="s">
        <v>67</v>
      </c>
      <c r="BF2" s="371"/>
      <c r="BG2" s="371" t="s">
        <v>68</v>
      </c>
      <c r="BH2" s="371"/>
      <c r="BI2" s="371" t="s">
        <v>69</v>
      </c>
      <c r="BJ2" s="371"/>
      <c r="BK2" s="371" t="s">
        <v>70</v>
      </c>
      <c r="BL2" s="371"/>
      <c r="BM2" s="371"/>
      <c r="BN2" s="371"/>
      <c r="BO2" s="371"/>
      <c r="BP2" s="371" t="s">
        <v>76</v>
      </c>
      <c r="BQ2" s="371"/>
      <c r="BR2" s="371"/>
      <c r="BS2" s="372"/>
      <c r="BZ2" s="43" t="s">
        <v>904</v>
      </c>
      <c r="CA2" s="43" t="s">
        <v>906</v>
      </c>
    </row>
    <row r="3" spans="1:79" s="12" customFormat="1" ht="17.25" customHeight="1" x14ac:dyDescent="0.2">
      <c r="A3" s="60" t="s">
        <v>54</v>
      </c>
      <c r="B3" s="419"/>
      <c r="C3" s="419"/>
      <c r="D3" s="444" t="s">
        <v>56</v>
      </c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6"/>
      <c r="W3" s="440" t="s">
        <v>53</v>
      </c>
      <c r="X3" s="440"/>
      <c r="Y3" s="441"/>
      <c r="Z3" s="442"/>
      <c r="AA3" s="443"/>
      <c r="AB3" s="61"/>
      <c r="AC3" s="378"/>
      <c r="AD3" s="252"/>
      <c r="AE3" s="252"/>
      <c r="AF3" s="252"/>
      <c r="AG3" s="380"/>
      <c r="AH3" s="380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 t="s">
        <v>73</v>
      </c>
      <c r="AT3" s="252"/>
      <c r="AU3" s="252" t="s">
        <v>74</v>
      </c>
      <c r="AV3" s="252"/>
      <c r="AW3" s="252" t="s">
        <v>75</v>
      </c>
      <c r="AX3" s="252"/>
      <c r="AY3" s="252" t="s">
        <v>73</v>
      </c>
      <c r="AZ3" s="252"/>
      <c r="BA3" s="252" t="s">
        <v>74</v>
      </c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373"/>
    </row>
    <row r="4" spans="1:79" s="8" customFormat="1" ht="16.5" customHeight="1" x14ac:dyDescent="0.25">
      <c r="A4" s="62" t="s">
        <v>36</v>
      </c>
      <c r="B4" s="314" t="s">
        <v>38</v>
      </c>
      <c r="C4" s="314"/>
      <c r="D4" s="436" t="str">
        <f>IF(MASTER!D3="","",MASTER!D3)</f>
        <v>राउप्रावि 7DOL</v>
      </c>
      <c r="E4" s="437"/>
      <c r="F4" s="437"/>
      <c r="G4" s="438"/>
      <c r="H4" s="314" t="s">
        <v>44</v>
      </c>
      <c r="I4" s="314"/>
      <c r="J4" s="436" t="str">
        <f>IF(MASTER!K3="","",MASTER!K3)</f>
        <v>एबीसी</v>
      </c>
      <c r="K4" s="437"/>
      <c r="L4" s="437"/>
      <c r="M4" s="438"/>
      <c r="N4" s="426" t="s">
        <v>39</v>
      </c>
      <c r="O4" s="426"/>
      <c r="P4" s="426"/>
      <c r="Q4" s="283" t="str">
        <f>IF(MASTER!T3="","",MASTER!T3)</f>
        <v>999999</v>
      </c>
      <c r="R4" s="284"/>
      <c r="S4" s="285"/>
      <c r="T4" s="36"/>
      <c r="U4" s="36"/>
      <c r="V4" s="283" t="s">
        <v>901</v>
      </c>
      <c r="W4" s="284"/>
      <c r="X4" s="285"/>
      <c r="Y4" s="431" t="s">
        <v>898</v>
      </c>
      <c r="Z4" s="431"/>
      <c r="AA4" s="447">
        <v>2020</v>
      </c>
      <c r="AB4" s="448"/>
      <c r="AC4" s="96">
        <v>1</v>
      </c>
      <c r="AD4" s="348" t="s">
        <v>280</v>
      </c>
      <c r="AE4" s="349"/>
      <c r="AF4" s="350"/>
      <c r="AG4" s="343" t="str">
        <f t="shared" ref="AG4:AG12" si="0">IF($AD4="","",VLOOKUP($AD4,MPR_2,4,0))</f>
        <v>मूल</v>
      </c>
      <c r="AH4" s="344"/>
      <c r="AI4" s="343" t="str">
        <f t="shared" ref="AI4:AI12" si="1">IF($AD4="","",VLOOKUP($AD4,MPR_2,6,0))</f>
        <v>प्रधानाध्यापक</v>
      </c>
      <c r="AJ4" s="344"/>
      <c r="AK4" s="343" t="str">
        <f t="shared" ref="AK4:AK12" si="2">IF($AD4="","",VLOOKUP($AD4,MPR_2,8,0))</f>
        <v>SRI</v>
      </c>
      <c r="AL4" s="345"/>
      <c r="AM4" s="344"/>
      <c r="AN4" s="346" t="str">
        <f t="shared" ref="AN4:AN12" si="3">IF($AD4="","",VLOOKUP($AD4,MPR_2,11,0))</f>
        <v>SC</v>
      </c>
      <c r="AO4" s="346" t="str">
        <f t="shared" ref="AO4:AO12" si="4">IF($AD4="","",VLOOKUP($AD4,MPR_2,8,0))</f>
        <v>SRI</v>
      </c>
      <c r="AP4" s="351">
        <f t="shared" ref="AP4:AP12" si="5">IF($AD4="","",VLOOKUP($AD4,MPR_2,13,0))</f>
        <v>31634</v>
      </c>
      <c r="AQ4" s="352"/>
      <c r="AR4" s="353"/>
      <c r="AS4" s="346" t="str">
        <f t="shared" ref="AS4:AS12" si="6">IF($AD4="","",VLOOKUP($AD4,MPR_2,16,0))</f>
        <v>MA</v>
      </c>
      <c r="AT4" s="346" t="str">
        <f t="shared" ref="AT4:AT12" si="7">IF($AD4="","",VLOOKUP($AD4,MPR_2,8,0))</f>
        <v>SRI</v>
      </c>
      <c r="AU4" s="346">
        <f t="shared" ref="AU4:AU12" si="8">IF($AD4="","",VLOOKUP($AD4,MPR_2,18,0))</f>
        <v>2010</v>
      </c>
      <c r="AV4" s="346" t="str">
        <f t="shared" ref="AV4:AV12" si="9">IF($AD4="","",VLOOKUP($AD4,MPR_2,8,0))</f>
        <v>SRI</v>
      </c>
      <c r="AW4" s="346" t="str">
        <f t="shared" ref="AW4:AW12" si="10">IF($AD4="","",VLOOKUP($AD4,MPR_2,20,0))</f>
        <v>POL.SC</v>
      </c>
      <c r="AX4" s="346" t="str">
        <f t="shared" ref="AX4:AX12" si="11">IF($AD4="","",VLOOKUP($AD4,MPR_2,8,0))</f>
        <v>SRI</v>
      </c>
      <c r="AY4" s="346" t="str">
        <f t="shared" ref="AY4:AY12" si="12">IF($AD4="","",VLOOKUP($AD4,MPR_2,22,0))</f>
        <v>B.ED.</v>
      </c>
      <c r="AZ4" s="346" t="str">
        <f t="shared" ref="AZ4:AZ12" si="13">IF($AD4="","",VLOOKUP($AD4,MPR_2,8,0))</f>
        <v>SRI</v>
      </c>
      <c r="BA4" s="354">
        <f t="shared" ref="BA4:BA12" si="14">IF($AD4="","",VLOOKUP($AD4,MPR_2,24,0))</f>
        <v>2011</v>
      </c>
      <c r="BB4" s="354" t="str">
        <f t="shared" ref="BB4:BB12" si="15">IF($AD4="","",VLOOKUP($AD4,MPR_2,8,0))</f>
        <v>SRI</v>
      </c>
      <c r="BC4" s="351">
        <f t="shared" ref="BC4:BC12" si="16">IF($AD4="","",VLOOKUP($AD4,MPR_2,26,0))</f>
        <v>43327</v>
      </c>
      <c r="BD4" s="352" t="str">
        <f t="shared" ref="BD4:BD12" si="17">IF($AD4="","",VLOOKUP($AD4,MPR_2,8,0))</f>
        <v>SRI</v>
      </c>
      <c r="BE4" s="351">
        <f t="shared" ref="BE4:BE12" si="18">IF($AD4="","",VLOOKUP($AD4,MPR_2,28,0))</f>
        <v>43327</v>
      </c>
      <c r="BF4" s="352" t="str">
        <f t="shared" ref="BF4:BF12" si="19">IF($AD4="","",VLOOKUP($AD4,MPR_2,8,0))</f>
        <v>SRI</v>
      </c>
      <c r="BG4" s="351">
        <f t="shared" ref="BG4:BG12" si="20">IF($AD4="","",VLOOKUP($AD4,MPR_2,30,0))</f>
        <v>44378</v>
      </c>
      <c r="BH4" s="352" t="str">
        <f t="shared" ref="BH4:BH12" si="21">IF($AD4="","",VLOOKUP($AD4,MPR_2,8,0))</f>
        <v>SRI</v>
      </c>
      <c r="BI4" s="346">
        <f t="shared" ref="BI4:BI12" si="22">IF($AD4="","",VLOOKUP($AD4,MPR_2,32,0))</f>
        <v>1</v>
      </c>
      <c r="BJ4" s="346" t="str">
        <f t="shared" ref="BJ4:BJ12" si="23">IF($AD4="","",VLOOKUP($AD4,MPR_2,8,0))</f>
        <v>SRI</v>
      </c>
      <c r="BK4" s="346" t="str">
        <f t="shared" ref="BK4:BK12" si="24">IF($AD4="","",VLOOKUP($AD4,MPR_2,34,0))</f>
        <v>01234567891</v>
      </c>
      <c r="BL4" s="346" t="str">
        <f t="shared" ref="BL4:BO12" si="25">IF($AD4="","",VLOOKUP($AD4,MPR_2,8,0))</f>
        <v>SRI</v>
      </c>
      <c r="BM4" s="346" t="str">
        <f t="shared" si="25"/>
        <v>SRI</v>
      </c>
      <c r="BN4" s="346" t="str">
        <f t="shared" si="25"/>
        <v>SRI</v>
      </c>
      <c r="BO4" s="346" t="str">
        <f t="shared" si="25"/>
        <v>SRI</v>
      </c>
      <c r="BP4" s="346">
        <f t="shared" ref="BP4:BP12" si="26">IF($AD4="","",VLOOKUP($AD4,MPR_2,39,0))</f>
        <v>999999999</v>
      </c>
      <c r="BQ4" s="346" t="str">
        <f t="shared" ref="BQ4:BS12" si="27">IF($AD4="","",VLOOKUP($AD4,MPR_2,8,0))</f>
        <v>SRI</v>
      </c>
      <c r="BR4" s="346" t="str">
        <f t="shared" si="27"/>
        <v>SRI</v>
      </c>
      <c r="BS4" s="347" t="str">
        <f t="shared" si="27"/>
        <v>SRI</v>
      </c>
      <c r="BZ4" s="8" t="s">
        <v>895</v>
      </c>
      <c r="CA4" s="8">
        <v>2020</v>
      </c>
    </row>
    <row r="5" spans="1:79" s="8" customFormat="1" ht="16.5" customHeight="1" x14ac:dyDescent="0.25">
      <c r="A5" s="63" t="s">
        <v>37</v>
      </c>
      <c r="B5" s="272" t="s">
        <v>46</v>
      </c>
      <c r="C5" s="272"/>
      <c r="D5" s="436" t="str">
        <f>IF(MASTER!D4="","",MASTER!D4)</f>
        <v>GSSS 13OL</v>
      </c>
      <c r="E5" s="437"/>
      <c r="F5" s="437"/>
      <c r="G5" s="438"/>
      <c r="H5" s="272" t="s">
        <v>43</v>
      </c>
      <c r="I5" s="272"/>
      <c r="J5" s="436" t="str">
        <f>IF(MASTER!K4="","",MASTER!K4)</f>
        <v>HANS RAJ JOSHI</v>
      </c>
      <c r="K5" s="437"/>
      <c r="L5" s="437"/>
      <c r="M5" s="438"/>
      <c r="N5" s="425" t="s">
        <v>39</v>
      </c>
      <c r="O5" s="425"/>
      <c r="P5" s="425"/>
      <c r="Q5" s="283" t="str">
        <f>IF(MASTER!T4="","",MASTER!T4)</f>
        <v>0123456789</v>
      </c>
      <c r="R5" s="284"/>
      <c r="S5" s="285"/>
      <c r="T5" s="37"/>
      <c r="U5" s="37"/>
      <c r="V5" s="286" t="s">
        <v>55</v>
      </c>
      <c r="W5" s="287"/>
      <c r="X5" s="288"/>
      <c r="Y5" s="432"/>
      <c r="Z5" s="433"/>
      <c r="AA5" s="434"/>
      <c r="AB5" s="64"/>
      <c r="AC5" s="96">
        <v>2</v>
      </c>
      <c r="AD5" s="348" t="s">
        <v>913</v>
      </c>
      <c r="AE5" s="349"/>
      <c r="AF5" s="350"/>
      <c r="AG5" s="343" t="e">
        <f t="shared" si="0"/>
        <v>#N/A</v>
      </c>
      <c r="AH5" s="344"/>
      <c r="AI5" s="343" t="e">
        <f t="shared" si="1"/>
        <v>#N/A</v>
      </c>
      <c r="AJ5" s="344"/>
      <c r="AK5" s="343" t="e">
        <f t="shared" si="2"/>
        <v>#N/A</v>
      </c>
      <c r="AL5" s="345"/>
      <c r="AM5" s="344"/>
      <c r="AN5" s="346" t="e">
        <f t="shared" si="3"/>
        <v>#N/A</v>
      </c>
      <c r="AO5" s="346" t="e">
        <f t="shared" si="4"/>
        <v>#N/A</v>
      </c>
      <c r="AP5" s="351" t="e">
        <f t="shared" si="5"/>
        <v>#N/A</v>
      </c>
      <c r="AQ5" s="352"/>
      <c r="AR5" s="353"/>
      <c r="AS5" s="346" t="e">
        <f t="shared" si="6"/>
        <v>#N/A</v>
      </c>
      <c r="AT5" s="346" t="e">
        <f t="shared" si="7"/>
        <v>#N/A</v>
      </c>
      <c r="AU5" s="346" t="e">
        <f t="shared" si="8"/>
        <v>#N/A</v>
      </c>
      <c r="AV5" s="346" t="e">
        <f t="shared" si="9"/>
        <v>#N/A</v>
      </c>
      <c r="AW5" s="346" t="e">
        <f t="shared" si="10"/>
        <v>#N/A</v>
      </c>
      <c r="AX5" s="346" t="e">
        <f t="shared" si="11"/>
        <v>#N/A</v>
      </c>
      <c r="AY5" s="346" t="e">
        <f t="shared" si="12"/>
        <v>#N/A</v>
      </c>
      <c r="AZ5" s="346" t="e">
        <f t="shared" si="13"/>
        <v>#N/A</v>
      </c>
      <c r="BA5" s="354" t="e">
        <f t="shared" si="14"/>
        <v>#N/A</v>
      </c>
      <c r="BB5" s="354" t="e">
        <f t="shared" si="15"/>
        <v>#N/A</v>
      </c>
      <c r="BC5" s="351" t="e">
        <f t="shared" si="16"/>
        <v>#N/A</v>
      </c>
      <c r="BD5" s="352" t="e">
        <f t="shared" si="17"/>
        <v>#N/A</v>
      </c>
      <c r="BE5" s="351" t="e">
        <f t="shared" si="18"/>
        <v>#N/A</v>
      </c>
      <c r="BF5" s="352" t="e">
        <f t="shared" si="19"/>
        <v>#N/A</v>
      </c>
      <c r="BG5" s="351" t="e">
        <f t="shared" si="20"/>
        <v>#N/A</v>
      </c>
      <c r="BH5" s="352" t="e">
        <f t="shared" si="21"/>
        <v>#N/A</v>
      </c>
      <c r="BI5" s="346" t="e">
        <f t="shared" si="22"/>
        <v>#N/A</v>
      </c>
      <c r="BJ5" s="346" t="e">
        <f t="shared" si="23"/>
        <v>#N/A</v>
      </c>
      <c r="BK5" s="346" t="e">
        <f t="shared" si="24"/>
        <v>#N/A</v>
      </c>
      <c r="BL5" s="346" t="e">
        <f t="shared" si="25"/>
        <v>#N/A</v>
      </c>
      <c r="BM5" s="346" t="e">
        <f t="shared" si="25"/>
        <v>#N/A</v>
      </c>
      <c r="BN5" s="346" t="e">
        <f t="shared" si="25"/>
        <v>#N/A</v>
      </c>
      <c r="BO5" s="346" t="e">
        <f t="shared" si="25"/>
        <v>#N/A</v>
      </c>
      <c r="BP5" s="346" t="e">
        <f t="shared" si="26"/>
        <v>#N/A</v>
      </c>
      <c r="BQ5" s="346" t="e">
        <f t="shared" si="27"/>
        <v>#N/A</v>
      </c>
      <c r="BR5" s="346" t="e">
        <f t="shared" si="27"/>
        <v>#N/A</v>
      </c>
      <c r="BS5" s="347" t="e">
        <f t="shared" si="27"/>
        <v>#N/A</v>
      </c>
      <c r="BZ5" s="8" t="s">
        <v>896</v>
      </c>
    </row>
    <row r="6" spans="1:79" s="8" customFormat="1" ht="14.45" customHeight="1" x14ac:dyDescent="0.25">
      <c r="A6" s="63" t="s">
        <v>37</v>
      </c>
      <c r="B6" s="272" t="s">
        <v>40</v>
      </c>
      <c r="C6" s="272"/>
      <c r="D6" s="436" t="str">
        <f>IF(MASTER!D5="","",MASTER!D5)</f>
        <v>13DOL</v>
      </c>
      <c r="E6" s="437"/>
      <c r="F6" s="437"/>
      <c r="G6" s="438"/>
      <c r="H6" s="425" t="s">
        <v>45</v>
      </c>
      <c r="I6" s="425"/>
      <c r="J6" s="436">
        <f>IF(MASTER!K5="","",MASTER!K5)</f>
        <v>2010</v>
      </c>
      <c r="K6" s="437"/>
      <c r="L6" s="437"/>
      <c r="M6" s="438"/>
      <c r="N6" s="435" t="s">
        <v>42</v>
      </c>
      <c r="O6" s="435"/>
      <c r="P6" s="435"/>
      <c r="Q6" s="283">
        <f>IF(MASTER!T5="","",MASTER!T5)</f>
        <v>2015</v>
      </c>
      <c r="R6" s="284"/>
      <c r="S6" s="285"/>
      <c r="T6" s="37"/>
      <c r="U6" s="37"/>
      <c r="V6" s="283" t="s">
        <v>41</v>
      </c>
      <c r="W6" s="284"/>
      <c r="X6" s="285"/>
      <c r="Y6" s="432"/>
      <c r="Z6" s="433"/>
      <c r="AA6" s="434"/>
      <c r="AB6" s="64"/>
      <c r="AC6" s="96">
        <v>3</v>
      </c>
      <c r="AD6" s="348" t="s">
        <v>916</v>
      </c>
      <c r="AE6" s="349"/>
      <c r="AF6" s="350"/>
      <c r="AG6" s="343" t="e">
        <f t="shared" si="0"/>
        <v>#N/A</v>
      </c>
      <c r="AH6" s="344"/>
      <c r="AI6" s="343" t="e">
        <f t="shared" si="1"/>
        <v>#N/A</v>
      </c>
      <c r="AJ6" s="344"/>
      <c r="AK6" s="343" t="e">
        <f t="shared" si="2"/>
        <v>#N/A</v>
      </c>
      <c r="AL6" s="345"/>
      <c r="AM6" s="344"/>
      <c r="AN6" s="346" t="e">
        <f t="shared" si="3"/>
        <v>#N/A</v>
      </c>
      <c r="AO6" s="346" t="e">
        <f t="shared" si="4"/>
        <v>#N/A</v>
      </c>
      <c r="AP6" s="351" t="e">
        <f t="shared" si="5"/>
        <v>#N/A</v>
      </c>
      <c r="AQ6" s="352"/>
      <c r="AR6" s="353"/>
      <c r="AS6" s="346" t="e">
        <f t="shared" si="6"/>
        <v>#N/A</v>
      </c>
      <c r="AT6" s="346" t="e">
        <f t="shared" si="7"/>
        <v>#N/A</v>
      </c>
      <c r="AU6" s="346" t="e">
        <f t="shared" si="8"/>
        <v>#N/A</v>
      </c>
      <c r="AV6" s="346" t="e">
        <f t="shared" si="9"/>
        <v>#N/A</v>
      </c>
      <c r="AW6" s="346" t="e">
        <f t="shared" si="10"/>
        <v>#N/A</v>
      </c>
      <c r="AX6" s="346" t="e">
        <f t="shared" si="11"/>
        <v>#N/A</v>
      </c>
      <c r="AY6" s="346" t="e">
        <f t="shared" si="12"/>
        <v>#N/A</v>
      </c>
      <c r="AZ6" s="346" t="e">
        <f t="shared" si="13"/>
        <v>#N/A</v>
      </c>
      <c r="BA6" s="354" t="e">
        <f t="shared" si="14"/>
        <v>#N/A</v>
      </c>
      <c r="BB6" s="354" t="e">
        <f t="shared" si="15"/>
        <v>#N/A</v>
      </c>
      <c r="BC6" s="351" t="e">
        <f t="shared" si="16"/>
        <v>#N/A</v>
      </c>
      <c r="BD6" s="352" t="e">
        <f t="shared" si="17"/>
        <v>#N/A</v>
      </c>
      <c r="BE6" s="351" t="e">
        <f t="shared" si="18"/>
        <v>#N/A</v>
      </c>
      <c r="BF6" s="352" t="e">
        <f t="shared" si="19"/>
        <v>#N/A</v>
      </c>
      <c r="BG6" s="351" t="e">
        <f t="shared" si="20"/>
        <v>#N/A</v>
      </c>
      <c r="BH6" s="352" t="e">
        <f t="shared" si="21"/>
        <v>#N/A</v>
      </c>
      <c r="BI6" s="346" t="e">
        <f t="shared" si="22"/>
        <v>#N/A</v>
      </c>
      <c r="BJ6" s="346" t="e">
        <f t="shared" si="23"/>
        <v>#N/A</v>
      </c>
      <c r="BK6" s="346" t="e">
        <f t="shared" si="24"/>
        <v>#N/A</v>
      </c>
      <c r="BL6" s="346" t="e">
        <f t="shared" si="25"/>
        <v>#N/A</v>
      </c>
      <c r="BM6" s="346" t="e">
        <f t="shared" si="25"/>
        <v>#N/A</v>
      </c>
      <c r="BN6" s="346" t="e">
        <f t="shared" si="25"/>
        <v>#N/A</v>
      </c>
      <c r="BO6" s="346" t="e">
        <f t="shared" si="25"/>
        <v>#N/A</v>
      </c>
      <c r="BP6" s="346" t="e">
        <f t="shared" si="26"/>
        <v>#N/A</v>
      </c>
      <c r="BQ6" s="346" t="e">
        <f t="shared" si="27"/>
        <v>#N/A</v>
      </c>
      <c r="BR6" s="346" t="e">
        <f t="shared" si="27"/>
        <v>#N/A</v>
      </c>
      <c r="BS6" s="347" t="e">
        <f t="shared" si="27"/>
        <v>#N/A</v>
      </c>
      <c r="BZ6" s="8" t="s">
        <v>897</v>
      </c>
    </row>
    <row r="7" spans="1:79" s="8" customFormat="1" ht="14.45" customHeight="1" x14ac:dyDescent="0.25">
      <c r="A7" s="65"/>
      <c r="B7" s="22"/>
      <c r="C7" s="22"/>
      <c r="D7" s="23"/>
      <c r="E7" s="23"/>
      <c r="F7" s="22"/>
      <c r="G7" s="22"/>
      <c r="H7" s="22"/>
      <c r="I7" s="23"/>
      <c r="J7" s="23"/>
      <c r="K7" s="24"/>
      <c r="L7" s="24"/>
      <c r="M7" s="24"/>
      <c r="N7" s="23"/>
      <c r="O7" s="23"/>
      <c r="P7" s="24"/>
      <c r="Q7" s="24"/>
      <c r="R7" s="23"/>
      <c r="S7" s="23"/>
      <c r="T7" s="23"/>
      <c r="U7" s="23"/>
      <c r="V7" s="23"/>
      <c r="W7" s="23"/>
      <c r="X7" s="23"/>
      <c r="Y7" s="23"/>
      <c r="Z7" s="23"/>
      <c r="AA7" s="23"/>
      <c r="AB7" s="66"/>
      <c r="AC7" s="96">
        <v>4</v>
      </c>
      <c r="AD7" s="348" t="s">
        <v>498</v>
      </c>
      <c r="AE7" s="349"/>
      <c r="AF7" s="350"/>
      <c r="AG7" s="343" t="e">
        <f t="shared" si="0"/>
        <v>#N/A</v>
      </c>
      <c r="AH7" s="344"/>
      <c r="AI7" s="343" t="e">
        <f t="shared" si="1"/>
        <v>#N/A</v>
      </c>
      <c r="AJ7" s="344"/>
      <c r="AK7" s="343" t="e">
        <f t="shared" si="2"/>
        <v>#N/A</v>
      </c>
      <c r="AL7" s="345"/>
      <c r="AM7" s="344"/>
      <c r="AN7" s="346" t="e">
        <f t="shared" si="3"/>
        <v>#N/A</v>
      </c>
      <c r="AO7" s="346" t="e">
        <f t="shared" si="4"/>
        <v>#N/A</v>
      </c>
      <c r="AP7" s="351" t="e">
        <f t="shared" si="5"/>
        <v>#N/A</v>
      </c>
      <c r="AQ7" s="352"/>
      <c r="AR7" s="353"/>
      <c r="AS7" s="346" t="e">
        <f t="shared" si="6"/>
        <v>#N/A</v>
      </c>
      <c r="AT7" s="346" t="e">
        <f t="shared" si="7"/>
        <v>#N/A</v>
      </c>
      <c r="AU7" s="346" t="e">
        <f t="shared" si="8"/>
        <v>#N/A</v>
      </c>
      <c r="AV7" s="346" t="e">
        <f t="shared" si="9"/>
        <v>#N/A</v>
      </c>
      <c r="AW7" s="346" t="e">
        <f t="shared" si="10"/>
        <v>#N/A</v>
      </c>
      <c r="AX7" s="346" t="e">
        <f t="shared" si="11"/>
        <v>#N/A</v>
      </c>
      <c r="AY7" s="346" t="e">
        <f t="shared" si="12"/>
        <v>#N/A</v>
      </c>
      <c r="AZ7" s="346" t="e">
        <f t="shared" si="13"/>
        <v>#N/A</v>
      </c>
      <c r="BA7" s="354" t="e">
        <f t="shared" si="14"/>
        <v>#N/A</v>
      </c>
      <c r="BB7" s="354" t="e">
        <f t="shared" si="15"/>
        <v>#N/A</v>
      </c>
      <c r="BC7" s="351" t="e">
        <f t="shared" si="16"/>
        <v>#N/A</v>
      </c>
      <c r="BD7" s="352" t="e">
        <f t="shared" si="17"/>
        <v>#N/A</v>
      </c>
      <c r="BE7" s="351" t="e">
        <f t="shared" si="18"/>
        <v>#N/A</v>
      </c>
      <c r="BF7" s="352" t="e">
        <f t="shared" si="19"/>
        <v>#N/A</v>
      </c>
      <c r="BG7" s="351" t="e">
        <f t="shared" si="20"/>
        <v>#N/A</v>
      </c>
      <c r="BH7" s="352" t="e">
        <f t="shared" si="21"/>
        <v>#N/A</v>
      </c>
      <c r="BI7" s="346" t="e">
        <f t="shared" si="22"/>
        <v>#N/A</v>
      </c>
      <c r="BJ7" s="346" t="e">
        <f t="shared" si="23"/>
        <v>#N/A</v>
      </c>
      <c r="BK7" s="346" t="e">
        <f t="shared" si="24"/>
        <v>#N/A</v>
      </c>
      <c r="BL7" s="346" t="e">
        <f t="shared" si="25"/>
        <v>#N/A</v>
      </c>
      <c r="BM7" s="346" t="e">
        <f t="shared" si="25"/>
        <v>#N/A</v>
      </c>
      <c r="BN7" s="346" t="e">
        <f t="shared" si="25"/>
        <v>#N/A</v>
      </c>
      <c r="BO7" s="346" t="e">
        <f t="shared" si="25"/>
        <v>#N/A</v>
      </c>
      <c r="BP7" s="346" t="e">
        <f t="shared" si="26"/>
        <v>#N/A</v>
      </c>
      <c r="BQ7" s="346" t="e">
        <f t="shared" si="27"/>
        <v>#N/A</v>
      </c>
      <c r="BR7" s="346" t="e">
        <f t="shared" si="27"/>
        <v>#N/A</v>
      </c>
      <c r="BS7" s="347" t="e">
        <f t="shared" si="27"/>
        <v>#N/A</v>
      </c>
      <c r="BZ7" s="8" t="s">
        <v>898</v>
      </c>
    </row>
    <row r="8" spans="1:79" x14ac:dyDescent="0.25">
      <c r="A8" s="67" t="s">
        <v>15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68"/>
      <c r="U8" s="68"/>
      <c r="V8" s="68"/>
      <c r="W8" s="68"/>
      <c r="X8" s="68"/>
      <c r="Y8" s="68"/>
      <c r="Z8" s="68"/>
      <c r="AA8" s="68"/>
      <c r="AB8" s="69"/>
      <c r="AC8" s="96">
        <v>5</v>
      </c>
      <c r="AD8" s="348" t="s">
        <v>917</v>
      </c>
      <c r="AE8" s="349"/>
      <c r="AF8" s="350"/>
      <c r="AG8" s="343" t="e">
        <f t="shared" si="0"/>
        <v>#N/A</v>
      </c>
      <c r="AH8" s="344"/>
      <c r="AI8" s="343" t="e">
        <f t="shared" si="1"/>
        <v>#N/A</v>
      </c>
      <c r="AJ8" s="344"/>
      <c r="AK8" s="343" t="e">
        <f t="shared" si="2"/>
        <v>#N/A</v>
      </c>
      <c r="AL8" s="345"/>
      <c r="AM8" s="344"/>
      <c r="AN8" s="346" t="e">
        <f t="shared" si="3"/>
        <v>#N/A</v>
      </c>
      <c r="AO8" s="346" t="e">
        <f t="shared" si="4"/>
        <v>#N/A</v>
      </c>
      <c r="AP8" s="351" t="e">
        <f t="shared" si="5"/>
        <v>#N/A</v>
      </c>
      <c r="AQ8" s="352"/>
      <c r="AR8" s="353"/>
      <c r="AS8" s="346" t="e">
        <f t="shared" si="6"/>
        <v>#N/A</v>
      </c>
      <c r="AT8" s="346" t="e">
        <f t="shared" si="7"/>
        <v>#N/A</v>
      </c>
      <c r="AU8" s="346" t="e">
        <f t="shared" si="8"/>
        <v>#N/A</v>
      </c>
      <c r="AV8" s="346" t="e">
        <f t="shared" si="9"/>
        <v>#N/A</v>
      </c>
      <c r="AW8" s="346" t="e">
        <f t="shared" si="10"/>
        <v>#N/A</v>
      </c>
      <c r="AX8" s="346" t="e">
        <f t="shared" si="11"/>
        <v>#N/A</v>
      </c>
      <c r="AY8" s="346" t="e">
        <f t="shared" si="12"/>
        <v>#N/A</v>
      </c>
      <c r="AZ8" s="346" t="e">
        <f t="shared" si="13"/>
        <v>#N/A</v>
      </c>
      <c r="BA8" s="354" t="e">
        <f t="shared" si="14"/>
        <v>#N/A</v>
      </c>
      <c r="BB8" s="354" t="e">
        <f t="shared" si="15"/>
        <v>#N/A</v>
      </c>
      <c r="BC8" s="351" t="e">
        <f t="shared" si="16"/>
        <v>#N/A</v>
      </c>
      <c r="BD8" s="352" t="e">
        <f t="shared" si="17"/>
        <v>#N/A</v>
      </c>
      <c r="BE8" s="351" t="e">
        <f t="shared" si="18"/>
        <v>#N/A</v>
      </c>
      <c r="BF8" s="352" t="e">
        <f t="shared" si="19"/>
        <v>#N/A</v>
      </c>
      <c r="BG8" s="351" t="e">
        <f t="shared" si="20"/>
        <v>#N/A</v>
      </c>
      <c r="BH8" s="352" t="e">
        <f t="shared" si="21"/>
        <v>#N/A</v>
      </c>
      <c r="BI8" s="346" t="e">
        <f t="shared" si="22"/>
        <v>#N/A</v>
      </c>
      <c r="BJ8" s="346" t="e">
        <f t="shared" si="23"/>
        <v>#N/A</v>
      </c>
      <c r="BK8" s="346" t="e">
        <f t="shared" si="24"/>
        <v>#N/A</v>
      </c>
      <c r="BL8" s="346" t="e">
        <f t="shared" si="25"/>
        <v>#N/A</v>
      </c>
      <c r="BM8" s="346" t="e">
        <f t="shared" si="25"/>
        <v>#N/A</v>
      </c>
      <c r="BN8" s="346" t="e">
        <f t="shared" si="25"/>
        <v>#N/A</v>
      </c>
      <c r="BO8" s="346" t="e">
        <f t="shared" si="25"/>
        <v>#N/A</v>
      </c>
      <c r="BP8" s="346" t="e">
        <f t="shared" si="26"/>
        <v>#N/A</v>
      </c>
      <c r="BQ8" s="346" t="e">
        <f t="shared" si="27"/>
        <v>#N/A</v>
      </c>
      <c r="BR8" s="346" t="e">
        <f t="shared" si="27"/>
        <v>#N/A</v>
      </c>
      <c r="BS8" s="347" t="e">
        <f t="shared" si="27"/>
        <v>#N/A</v>
      </c>
      <c r="BZ8" s="8" t="s">
        <v>899</v>
      </c>
    </row>
    <row r="9" spans="1:79" x14ac:dyDescent="0.25">
      <c r="A9" s="439" t="s">
        <v>0</v>
      </c>
      <c r="B9" s="404" t="s">
        <v>11</v>
      </c>
      <c r="C9" s="404"/>
      <c r="D9" s="404"/>
      <c r="E9" s="404" t="s">
        <v>12</v>
      </c>
      <c r="F9" s="404"/>
      <c r="G9" s="404"/>
      <c r="H9" s="404" t="s">
        <v>13</v>
      </c>
      <c r="I9" s="404"/>
      <c r="J9" s="404"/>
      <c r="K9" s="404" t="s">
        <v>10</v>
      </c>
      <c r="L9" s="404"/>
      <c r="M9" s="404"/>
      <c r="N9" s="404" t="s">
        <v>14</v>
      </c>
      <c r="O9" s="404"/>
      <c r="P9" s="404"/>
      <c r="Q9" s="404" t="s">
        <v>859</v>
      </c>
      <c r="R9" s="404"/>
      <c r="S9" s="404"/>
      <c r="T9" s="404" t="s">
        <v>860</v>
      </c>
      <c r="U9" s="404"/>
      <c r="V9" s="404"/>
      <c r="W9" s="404" t="s">
        <v>861</v>
      </c>
      <c r="X9" s="404"/>
      <c r="Y9" s="404"/>
      <c r="Z9" s="404" t="s">
        <v>862</v>
      </c>
      <c r="AA9" s="404"/>
      <c r="AB9" s="427"/>
      <c r="AC9" s="96">
        <v>6</v>
      </c>
      <c r="AD9" s="348" t="s">
        <v>207</v>
      </c>
      <c r="AE9" s="349"/>
      <c r="AF9" s="350"/>
      <c r="AG9" s="343" t="e">
        <f t="shared" si="0"/>
        <v>#N/A</v>
      </c>
      <c r="AH9" s="344"/>
      <c r="AI9" s="343" t="e">
        <f t="shared" si="1"/>
        <v>#N/A</v>
      </c>
      <c r="AJ9" s="344"/>
      <c r="AK9" s="343" t="e">
        <f t="shared" si="2"/>
        <v>#N/A</v>
      </c>
      <c r="AL9" s="345"/>
      <c r="AM9" s="344"/>
      <c r="AN9" s="346" t="e">
        <f t="shared" si="3"/>
        <v>#N/A</v>
      </c>
      <c r="AO9" s="346" t="e">
        <f t="shared" si="4"/>
        <v>#N/A</v>
      </c>
      <c r="AP9" s="351" t="e">
        <f t="shared" si="5"/>
        <v>#N/A</v>
      </c>
      <c r="AQ9" s="352"/>
      <c r="AR9" s="353"/>
      <c r="AS9" s="346" t="e">
        <f t="shared" si="6"/>
        <v>#N/A</v>
      </c>
      <c r="AT9" s="346" t="e">
        <f t="shared" si="7"/>
        <v>#N/A</v>
      </c>
      <c r="AU9" s="346" t="e">
        <f t="shared" si="8"/>
        <v>#N/A</v>
      </c>
      <c r="AV9" s="346" t="e">
        <f t="shared" si="9"/>
        <v>#N/A</v>
      </c>
      <c r="AW9" s="346" t="e">
        <f t="shared" si="10"/>
        <v>#N/A</v>
      </c>
      <c r="AX9" s="346" t="e">
        <f t="shared" si="11"/>
        <v>#N/A</v>
      </c>
      <c r="AY9" s="346" t="e">
        <f t="shared" si="12"/>
        <v>#N/A</v>
      </c>
      <c r="AZ9" s="346" t="e">
        <f t="shared" si="13"/>
        <v>#N/A</v>
      </c>
      <c r="BA9" s="354" t="e">
        <f t="shared" si="14"/>
        <v>#N/A</v>
      </c>
      <c r="BB9" s="354" t="e">
        <f t="shared" si="15"/>
        <v>#N/A</v>
      </c>
      <c r="BC9" s="351" t="e">
        <f t="shared" si="16"/>
        <v>#N/A</v>
      </c>
      <c r="BD9" s="352" t="e">
        <f t="shared" si="17"/>
        <v>#N/A</v>
      </c>
      <c r="BE9" s="351" t="e">
        <f t="shared" si="18"/>
        <v>#N/A</v>
      </c>
      <c r="BF9" s="352" t="e">
        <f t="shared" si="19"/>
        <v>#N/A</v>
      </c>
      <c r="BG9" s="351" t="e">
        <f t="shared" si="20"/>
        <v>#N/A</v>
      </c>
      <c r="BH9" s="352" t="e">
        <f t="shared" si="21"/>
        <v>#N/A</v>
      </c>
      <c r="BI9" s="346" t="e">
        <f t="shared" si="22"/>
        <v>#N/A</v>
      </c>
      <c r="BJ9" s="346" t="e">
        <f t="shared" si="23"/>
        <v>#N/A</v>
      </c>
      <c r="BK9" s="346" t="e">
        <f t="shared" si="24"/>
        <v>#N/A</v>
      </c>
      <c r="BL9" s="346" t="e">
        <f t="shared" si="25"/>
        <v>#N/A</v>
      </c>
      <c r="BM9" s="346" t="e">
        <f t="shared" si="25"/>
        <v>#N/A</v>
      </c>
      <c r="BN9" s="346" t="e">
        <f t="shared" si="25"/>
        <v>#N/A</v>
      </c>
      <c r="BO9" s="346" t="e">
        <f t="shared" si="25"/>
        <v>#N/A</v>
      </c>
      <c r="BP9" s="346" t="e">
        <f t="shared" si="26"/>
        <v>#N/A</v>
      </c>
      <c r="BQ9" s="346" t="e">
        <f t="shared" si="27"/>
        <v>#N/A</v>
      </c>
      <c r="BR9" s="346" t="e">
        <f t="shared" si="27"/>
        <v>#N/A</v>
      </c>
      <c r="BS9" s="347" t="e">
        <f t="shared" si="27"/>
        <v>#N/A</v>
      </c>
      <c r="BZ9" s="8" t="s">
        <v>900</v>
      </c>
    </row>
    <row r="10" spans="1:79" x14ac:dyDescent="0.25">
      <c r="A10" s="439"/>
      <c r="B10" s="31" t="s">
        <v>7</v>
      </c>
      <c r="C10" s="31" t="s">
        <v>8</v>
      </c>
      <c r="D10" s="31" t="s">
        <v>9</v>
      </c>
      <c r="E10" s="31" t="s">
        <v>7</v>
      </c>
      <c r="F10" s="31" t="s">
        <v>8</v>
      </c>
      <c r="G10" s="31" t="s">
        <v>9</v>
      </c>
      <c r="H10" s="31" t="s">
        <v>7</v>
      </c>
      <c r="I10" s="31" t="s">
        <v>8</v>
      </c>
      <c r="J10" s="31" t="s">
        <v>9</v>
      </c>
      <c r="K10" s="31" t="s">
        <v>7</v>
      </c>
      <c r="L10" s="31" t="s">
        <v>8</v>
      </c>
      <c r="M10" s="31" t="s">
        <v>9</v>
      </c>
      <c r="N10" s="31" t="s">
        <v>7</v>
      </c>
      <c r="O10" s="31" t="s">
        <v>8</v>
      </c>
      <c r="P10" s="31" t="s">
        <v>9</v>
      </c>
      <c r="Q10" s="31" t="s">
        <v>7</v>
      </c>
      <c r="R10" s="31" t="s">
        <v>8</v>
      </c>
      <c r="S10" s="31" t="s">
        <v>9</v>
      </c>
      <c r="T10" s="31" t="s">
        <v>7</v>
      </c>
      <c r="U10" s="31" t="s">
        <v>8</v>
      </c>
      <c r="V10" s="31" t="s">
        <v>9</v>
      </c>
      <c r="W10" s="31" t="s">
        <v>7</v>
      </c>
      <c r="X10" s="31" t="s">
        <v>8</v>
      </c>
      <c r="Y10" s="31" t="s">
        <v>9</v>
      </c>
      <c r="Z10" s="31" t="s">
        <v>7</v>
      </c>
      <c r="AA10" s="31" t="s">
        <v>8</v>
      </c>
      <c r="AB10" s="70" t="s">
        <v>9</v>
      </c>
      <c r="AC10" s="96">
        <v>7</v>
      </c>
      <c r="AD10" s="348" t="s">
        <v>914</v>
      </c>
      <c r="AE10" s="349"/>
      <c r="AF10" s="350"/>
      <c r="AG10" s="343" t="e">
        <f t="shared" si="0"/>
        <v>#N/A</v>
      </c>
      <c r="AH10" s="344"/>
      <c r="AI10" s="343" t="e">
        <f t="shared" si="1"/>
        <v>#N/A</v>
      </c>
      <c r="AJ10" s="344"/>
      <c r="AK10" s="343" t="e">
        <f t="shared" si="2"/>
        <v>#N/A</v>
      </c>
      <c r="AL10" s="345"/>
      <c r="AM10" s="344"/>
      <c r="AN10" s="346" t="e">
        <f t="shared" si="3"/>
        <v>#N/A</v>
      </c>
      <c r="AO10" s="346" t="e">
        <f t="shared" si="4"/>
        <v>#N/A</v>
      </c>
      <c r="AP10" s="351" t="e">
        <f t="shared" si="5"/>
        <v>#N/A</v>
      </c>
      <c r="AQ10" s="352"/>
      <c r="AR10" s="353"/>
      <c r="AS10" s="346" t="e">
        <f t="shared" si="6"/>
        <v>#N/A</v>
      </c>
      <c r="AT10" s="346" t="e">
        <f t="shared" si="7"/>
        <v>#N/A</v>
      </c>
      <c r="AU10" s="346" t="e">
        <f t="shared" si="8"/>
        <v>#N/A</v>
      </c>
      <c r="AV10" s="346" t="e">
        <f t="shared" si="9"/>
        <v>#N/A</v>
      </c>
      <c r="AW10" s="346" t="e">
        <f t="shared" si="10"/>
        <v>#N/A</v>
      </c>
      <c r="AX10" s="346" t="e">
        <f t="shared" si="11"/>
        <v>#N/A</v>
      </c>
      <c r="AY10" s="346" t="e">
        <f t="shared" si="12"/>
        <v>#N/A</v>
      </c>
      <c r="AZ10" s="346" t="e">
        <f t="shared" si="13"/>
        <v>#N/A</v>
      </c>
      <c r="BA10" s="354" t="e">
        <f t="shared" si="14"/>
        <v>#N/A</v>
      </c>
      <c r="BB10" s="354" t="e">
        <f t="shared" si="15"/>
        <v>#N/A</v>
      </c>
      <c r="BC10" s="351" t="e">
        <f t="shared" si="16"/>
        <v>#N/A</v>
      </c>
      <c r="BD10" s="352" t="e">
        <f t="shared" si="17"/>
        <v>#N/A</v>
      </c>
      <c r="BE10" s="351" t="e">
        <f t="shared" si="18"/>
        <v>#N/A</v>
      </c>
      <c r="BF10" s="352" t="e">
        <f t="shared" si="19"/>
        <v>#N/A</v>
      </c>
      <c r="BG10" s="351" t="e">
        <f t="shared" si="20"/>
        <v>#N/A</v>
      </c>
      <c r="BH10" s="352" t="e">
        <f t="shared" si="21"/>
        <v>#N/A</v>
      </c>
      <c r="BI10" s="346" t="e">
        <f t="shared" si="22"/>
        <v>#N/A</v>
      </c>
      <c r="BJ10" s="346" t="e">
        <f t="shared" si="23"/>
        <v>#N/A</v>
      </c>
      <c r="BK10" s="346" t="e">
        <f t="shared" si="24"/>
        <v>#N/A</v>
      </c>
      <c r="BL10" s="346" t="e">
        <f t="shared" si="25"/>
        <v>#N/A</v>
      </c>
      <c r="BM10" s="346" t="e">
        <f t="shared" si="25"/>
        <v>#N/A</v>
      </c>
      <c r="BN10" s="346" t="e">
        <f t="shared" si="25"/>
        <v>#N/A</v>
      </c>
      <c r="BO10" s="346" t="e">
        <f t="shared" si="25"/>
        <v>#N/A</v>
      </c>
      <c r="BP10" s="346" t="e">
        <f t="shared" si="26"/>
        <v>#N/A</v>
      </c>
      <c r="BQ10" s="346" t="e">
        <f t="shared" si="27"/>
        <v>#N/A</v>
      </c>
      <c r="BR10" s="346" t="e">
        <f t="shared" si="27"/>
        <v>#N/A</v>
      </c>
      <c r="BS10" s="347" t="e">
        <f t="shared" si="27"/>
        <v>#N/A</v>
      </c>
      <c r="BZ10" s="8" t="s">
        <v>889</v>
      </c>
    </row>
    <row r="11" spans="1:79" s="1" customFormat="1" ht="14.45" customHeight="1" x14ac:dyDescent="0.25">
      <c r="A11" s="71" t="s">
        <v>1</v>
      </c>
      <c r="B11" s="7">
        <f>COUNTIFS(STU_DATA!$B$5:$B$500,"1",STU_DATA!$F$5:$F$500,"M",STU_DATA!$G$5:$G$500,"GEN")</f>
        <v>0</v>
      </c>
      <c r="C11" s="7">
        <f>COUNTIFS(STU_DATA!$B$5:$B$500,"1",STU_DATA!$F$5:$F$500,"F",STU_DATA!$G$5:$G$500,"GEN")</f>
        <v>0</v>
      </c>
      <c r="D11" s="34">
        <f>B11+C11</f>
        <v>0</v>
      </c>
      <c r="E11" s="7">
        <f>COUNTIFS(STU_DATA!$B$5:$B$500,"2",STU_DATA!$F$5:$F$500,"M",STU_DATA!$G$5:$G$500,"GEN")</f>
        <v>0</v>
      </c>
      <c r="F11" s="7">
        <f>COUNTIFS(STU_DATA!$B$5:$B$500,"2",STU_DATA!$F$5:$F$500,"F",STU_DATA!$G$5:$G$500,"GEN")</f>
        <v>0</v>
      </c>
      <c r="G11" s="34">
        <f>E11+F11</f>
        <v>0</v>
      </c>
      <c r="H11" s="7">
        <f>COUNTIFS(STU_DATA!$B$5:$B$500,"3",STU_DATA!$F$5:$F$500,"M",STU_DATA!$G$5:$G$500,"GEN")</f>
        <v>0</v>
      </c>
      <c r="I11" s="7">
        <f>COUNTIFS(STU_DATA!$B$5:$B$500,"3",STU_DATA!$F$5:$F$500,"F",STU_DATA!$G$5:$G$500,"GEN")</f>
        <v>0</v>
      </c>
      <c r="J11" s="34">
        <f>H11+I11</f>
        <v>0</v>
      </c>
      <c r="K11" s="7">
        <f>COUNTIFS(STU_DATA!$B$5:$B$500,"4",STU_DATA!$F$5:$F$500,"M",STU_DATA!$G$5:$G$500,"GEN")</f>
        <v>0</v>
      </c>
      <c r="L11" s="7">
        <f>COUNTIFS(STU_DATA!$B$5:$B$500,"4",STU_DATA!$F$5:$F$500,"F",STU_DATA!$G$5:$G$500,"GEN")</f>
        <v>0</v>
      </c>
      <c r="M11" s="34">
        <f>K11+L11</f>
        <v>0</v>
      </c>
      <c r="N11" s="7">
        <f>COUNTIFS(STU_DATA!$B$5:$B$500,"5",STU_DATA!$F$5:$F$500,"M",STU_DATA!$G$5:$G$500,"GEN")</f>
        <v>0</v>
      </c>
      <c r="O11" s="7">
        <f>COUNTIFS(STU_DATA!$B$5:$B$500,"5",STU_DATA!$F$5:$F$500,"F",STU_DATA!$G$5:$G$500,"GEN")</f>
        <v>0</v>
      </c>
      <c r="P11" s="34">
        <f>N11+O11</f>
        <v>0</v>
      </c>
      <c r="Q11" s="7">
        <f>COUNTIFS(STU_DATA!$B$5:$B$500,"6",STU_DATA!$F$5:$F$500,"M",STU_DATA!$G$5:$G$500,"GEN")</f>
        <v>0</v>
      </c>
      <c r="R11" s="7">
        <f>COUNTIFS(STU_DATA!$B$5:$B$500,"6",STU_DATA!$F$5:$F$500,"F",STU_DATA!$G$5:$G$500,"GEN")</f>
        <v>0</v>
      </c>
      <c r="S11" s="34">
        <f>Q11+R11</f>
        <v>0</v>
      </c>
      <c r="T11" s="7">
        <f>COUNTIFS(STU_DATA!$B$5:$B$500,"7",STU_DATA!$F$5:$F$500,"M",STU_DATA!$G$5:$G$500,"GEN")</f>
        <v>0</v>
      </c>
      <c r="U11" s="7">
        <f>COUNTIFS(STU_DATA!$B$5:$B$500,"7",STU_DATA!$F$5:$F$500,"F",STU_DATA!$G$5:$G$500,"GEN")</f>
        <v>0</v>
      </c>
      <c r="V11" s="34">
        <f>T11+U11</f>
        <v>0</v>
      </c>
      <c r="W11" s="7">
        <f>COUNTIFS(STU_DATA!$B$5:$B$500,"8",STU_DATA!$F$5:$F$500,"M",STU_DATA!$G$5:$G$500,"GEN")</f>
        <v>1</v>
      </c>
      <c r="X11" s="7">
        <f>COUNTIFS(STU_DATA!$B$5:$B$500,"8",STU_DATA!$F$5:$F$500,"F",STU_DATA!$G$5:$G$500,"GEN")</f>
        <v>0</v>
      </c>
      <c r="Y11" s="34">
        <f>W11+X11</f>
        <v>1</v>
      </c>
      <c r="Z11" s="9">
        <f>B11+E11+H11+K11+N11+Q11+T11+W11</f>
        <v>1</v>
      </c>
      <c r="AA11" s="9">
        <f>C11+F11+I11+L11+O11+R11+U11+X11</f>
        <v>0</v>
      </c>
      <c r="AB11" s="72">
        <f t="shared" ref="AB11:AB14" si="28">Z11+AA11</f>
        <v>1</v>
      </c>
      <c r="AC11" s="96">
        <v>8</v>
      </c>
      <c r="AD11" s="348" t="s">
        <v>498</v>
      </c>
      <c r="AE11" s="349"/>
      <c r="AF11" s="350"/>
      <c r="AG11" s="343" t="e">
        <f t="shared" si="0"/>
        <v>#N/A</v>
      </c>
      <c r="AH11" s="344"/>
      <c r="AI11" s="343" t="e">
        <f t="shared" si="1"/>
        <v>#N/A</v>
      </c>
      <c r="AJ11" s="344"/>
      <c r="AK11" s="343" t="e">
        <f t="shared" si="2"/>
        <v>#N/A</v>
      </c>
      <c r="AL11" s="345"/>
      <c r="AM11" s="344"/>
      <c r="AN11" s="346" t="e">
        <f t="shared" si="3"/>
        <v>#N/A</v>
      </c>
      <c r="AO11" s="346" t="e">
        <f t="shared" si="4"/>
        <v>#N/A</v>
      </c>
      <c r="AP11" s="351" t="e">
        <f t="shared" si="5"/>
        <v>#N/A</v>
      </c>
      <c r="AQ11" s="352"/>
      <c r="AR11" s="353"/>
      <c r="AS11" s="346" t="e">
        <f t="shared" si="6"/>
        <v>#N/A</v>
      </c>
      <c r="AT11" s="346" t="e">
        <f t="shared" si="7"/>
        <v>#N/A</v>
      </c>
      <c r="AU11" s="346" t="e">
        <f t="shared" si="8"/>
        <v>#N/A</v>
      </c>
      <c r="AV11" s="346" t="e">
        <f t="shared" si="9"/>
        <v>#N/A</v>
      </c>
      <c r="AW11" s="346" t="e">
        <f t="shared" si="10"/>
        <v>#N/A</v>
      </c>
      <c r="AX11" s="346" t="e">
        <f t="shared" si="11"/>
        <v>#N/A</v>
      </c>
      <c r="AY11" s="346" t="e">
        <f t="shared" si="12"/>
        <v>#N/A</v>
      </c>
      <c r="AZ11" s="346" t="e">
        <f t="shared" si="13"/>
        <v>#N/A</v>
      </c>
      <c r="BA11" s="354" t="e">
        <f t="shared" si="14"/>
        <v>#N/A</v>
      </c>
      <c r="BB11" s="354" t="e">
        <f t="shared" si="15"/>
        <v>#N/A</v>
      </c>
      <c r="BC11" s="351" t="e">
        <f t="shared" si="16"/>
        <v>#N/A</v>
      </c>
      <c r="BD11" s="352" t="e">
        <f t="shared" si="17"/>
        <v>#N/A</v>
      </c>
      <c r="BE11" s="351" t="e">
        <f t="shared" si="18"/>
        <v>#N/A</v>
      </c>
      <c r="BF11" s="352" t="e">
        <f t="shared" si="19"/>
        <v>#N/A</v>
      </c>
      <c r="BG11" s="351" t="e">
        <f t="shared" si="20"/>
        <v>#N/A</v>
      </c>
      <c r="BH11" s="352" t="e">
        <f t="shared" si="21"/>
        <v>#N/A</v>
      </c>
      <c r="BI11" s="346" t="e">
        <f t="shared" si="22"/>
        <v>#N/A</v>
      </c>
      <c r="BJ11" s="346" t="e">
        <f t="shared" si="23"/>
        <v>#N/A</v>
      </c>
      <c r="BK11" s="346" t="e">
        <f t="shared" si="24"/>
        <v>#N/A</v>
      </c>
      <c r="BL11" s="346" t="e">
        <f t="shared" si="25"/>
        <v>#N/A</v>
      </c>
      <c r="BM11" s="346" t="e">
        <f t="shared" si="25"/>
        <v>#N/A</v>
      </c>
      <c r="BN11" s="346" t="e">
        <f t="shared" si="25"/>
        <v>#N/A</v>
      </c>
      <c r="BO11" s="346" t="e">
        <f t="shared" si="25"/>
        <v>#N/A</v>
      </c>
      <c r="BP11" s="346" t="e">
        <f t="shared" si="26"/>
        <v>#N/A</v>
      </c>
      <c r="BQ11" s="346" t="e">
        <f t="shared" si="27"/>
        <v>#N/A</v>
      </c>
      <c r="BR11" s="346" t="e">
        <f t="shared" si="27"/>
        <v>#N/A</v>
      </c>
      <c r="BS11" s="347" t="e">
        <f t="shared" si="27"/>
        <v>#N/A</v>
      </c>
      <c r="BZ11" s="8" t="s">
        <v>890</v>
      </c>
    </row>
    <row r="12" spans="1:79" ht="15.6" customHeight="1" x14ac:dyDescent="0.25">
      <c r="A12" s="71" t="s">
        <v>2</v>
      </c>
      <c r="B12" s="7">
        <f>COUNTIFS(STU_DATA!$B$5:$B$500,"1",STU_DATA!$F$5:$F$500,"M",STU_DATA!$G$5:$G$500,"SC")</f>
        <v>5</v>
      </c>
      <c r="C12" s="7">
        <f>COUNTIFS(STU_DATA!$B$5:$B$500,"1",STU_DATA!$F$5:$F$500,"F",STU_DATA!$G$5:$G$500,"SC")</f>
        <v>0</v>
      </c>
      <c r="D12" s="34">
        <f t="shared" ref="D12:D16" si="29">B12+C12</f>
        <v>5</v>
      </c>
      <c r="E12" s="7">
        <f>COUNTIFS(STU_DATA!$B$5:$B$500,"2",STU_DATA!$F$5:$F$500,"M",STU_DATA!$G$5:$G$500,"SC")</f>
        <v>1</v>
      </c>
      <c r="F12" s="7">
        <f>COUNTIFS(STU_DATA!$B$5:$B$500,"2",STU_DATA!$F$5:$F$500,"F",STU_DATA!$G$5:$G$500,"SC")</f>
        <v>3</v>
      </c>
      <c r="G12" s="34">
        <f t="shared" ref="G12:G13" si="30">E12+F12</f>
        <v>4</v>
      </c>
      <c r="H12" s="7">
        <f>COUNTIFS(STU_DATA!$B$5:$B$500,"3",STU_DATA!$F$5:$F$500,"M",STU_DATA!$G$5:$G$500,"SC")</f>
        <v>5</v>
      </c>
      <c r="I12" s="7">
        <f>COUNTIFS(STU_DATA!$B$5:$B$500,"3",STU_DATA!$F$5:$F$500,"F",STU_DATA!$G$5:$G$500,"SC")</f>
        <v>3</v>
      </c>
      <c r="J12" s="34">
        <f t="shared" ref="J12:J16" si="31">H12+I12</f>
        <v>8</v>
      </c>
      <c r="K12" s="7">
        <f>COUNTIFS(STU_DATA!$B$5:$B$500,"4",STU_DATA!$F$5:$F$500,"M",STU_DATA!$G$5:$G$500,"SC")</f>
        <v>4</v>
      </c>
      <c r="L12" s="7">
        <f>COUNTIFS(STU_DATA!$B$5:$B$500,"4",STU_DATA!$F$5:$F$500,"F",STU_DATA!$G$5:$G$500,"SC")</f>
        <v>4</v>
      </c>
      <c r="M12" s="34">
        <f t="shared" ref="M12:M16" si="32">K12+L12</f>
        <v>8</v>
      </c>
      <c r="N12" s="7">
        <f>COUNTIFS(STU_DATA!$B$5:$B$500,"5",STU_DATA!$F$5:$F$500,"M",STU_DATA!$G$5:$G$500,"SC")</f>
        <v>1</v>
      </c>
      <c r="O12" s="7">
        <f>COUNTIFS(STU_DATA!$B$5:$B$500,"5",STU_DATA!$F$5:$F$500,"F",STU_DATA!$G$5:$G$500,"SC")</f>
        <v>4</v>
      </c>
      <c r="P12" s="34">
        <f t="shared" ref="P12:P16" si="33">N12+O12</f>
        <v>5</v>
      </c>
      <c r="Q12" s="7">
        <f>COUNTIFS(STU_DATA!$B$5:$B$500,"6",STU_DATA!$F$5:$F$500,"M",STU_DATA!$G$5:$G$500,"SC")</f>
        <v>3</v>
      </c>
      <c r="R12" s="7">
        <f>COUNTIFS(STU_DATA!$B$5:$B$500,"6",STU_DATA!$F$5:$F$500,"F",STU_DATA!$G$5:$G$500,"SC")</f>
        <v>6</v>
      </c>
      <c r="S12" s="34">
        <f t="shared" ref="S12:S14" si="34">Q12+R12</f>
        <v>9</v>
      </c>
      <c r="T12" s="7">
        <f>COUNTIFS(STU_DATA!$B$5:$B$500,"7",STU_DATA!$F$5:$F$500,"M",STU_DATA!$G$5:$G$500,"SC")</f>
        <v>0</v>
      </c>
      <c r="U12" s="7">
        <f>COUNTIFS(STU_DATA!$B$5:$B$500,"7",STU_DATA!$F$5:$F$500,"F",STU_DATA!$G$5:$G$500,"SC")</f>
        <v>13</v>
      </c>
      <c r="V12" s="34">
        <f t="shared" ref="V12:V14" si="35">T12+U12</f>
        <v>13</v>
      </c>
      <c r="W12" s="7">
        <f>COUNTIFS(STU_DATA!$B$5:$B$500,"8",STU_DATA!$F$5:$F$500,"M",STU_DATA!$G$5:$G$500,"SC")</f>
        <v>3</v>
      </c>
      <c r="X12" s="7">
        <f>COUNTIFS(STU_DATA!$B$5:$B$500,"8",STU_DATA!$F$5:$F$500,"F",STU_DATA!$G$5:$G$500,"SC")</f>
        <v>7</v>
      </c>
      <c r="Y12" s="34">
        <f t="shared" ref="Y12:Y14" si="36">W12+X12</f>
        <v>10</v>
      </c>
      <c r="Z12" s="9">
        <f t="shared" ref="Z12:Z14" si="37">B12+E12+H12+K12+N12+Q12+T12+W12</f>
        <v>22</v>
      </c>
      <c r="AA12" s="9">
        <f t="shared" ref="AA12:AA14" si="38">C12+F12+I12+L12+O12+R12+U12+X12</f>
        <v>40</v>
      </c>
      <c r="AB12" s="72">
        <f t="shared" si="28"/>
        <v>62</v>
      </c>
      <c r="AC12" s="96">
        <v>9</v>
      </c>
      <c r="AD12" s="348" t="s">
        <v>884</v>
      </c>
      <c r="AE12" s="349"/>
      <c r="AF12" s="350"/>
      <c r="AG12" s="343" t="e">
        <f t="shared" si="0"/>
        <v>#N/A</v>
      </c>
      <c r="AH12" s="344"/>
      <c r="AI12" s="343" t="e">
        <f t="shared" si="1"/>
        <v>#N/A</v>
      </c>
      <c r="AJ12" s="344"/>
      <c r="AK12" s="343" t="e">
        <f t="shared" si="2"/>
        <v>#N/A</v>
      </c>
      <c r="AL12" s="345"/>
      <c r="AM12" s="344"/>
      <c r="AN12" s="346" t="e">
        <f t="shared" si="3"/>
        <v>#N/A</v>
      </c>
      <c r="AO12" s="346" t="e">
        <f t="shared" si="4"/>
        <v>#N/A</v>
      </c>
      <c r="AP12" s="351" t="e">
        <f t="shared" si="5"/>
        <v>#N/A</v>
      </c>
      <c r="AQ12" s="352"/>
      <c r="AR12" s="353"/>
      <c r="AS12" s="346" t="e">
        <f t="shared" si="6"/>
        <v>#N/A</v>
      </c>
      <c r="AT12" s="346" t="e">
        <f t="shared" si="7"/>
        <v>#N/A</v>
      </c>
      <c r="AU12" s="346" t="e">
        <f t="shared" si="8"/>
        <v>#N/A</v>
      </c>
      <c r="AV12" s="346" t="e">
        <f t="shared" si="9"/>
        <v>#N/A</v>
      </c>
      <c r="AW12" s="346" t="e">
        <f t="shared" si="10"/>
        <v>#N/A</v>
      </c>
      <c r="AX12" s="346" t="e">
        <f t="shared" si="11"/>
        <v>#N/A</v>
      </c>
      <c r="AY12" s="346" t="e">
        <f t="shared" si="12"/>
        <v>#N/A</v>
      </c>
      <c r="AZ12" s="346" t="e">
        <f t="shared" si="13"/>
        <v>#N/A</v>
      </c>
      <c r="BA12" s="354" t="e">
        <f t="shared" si="14"/>
        <v>#N/A</v>
      </c>
      <c r="BB12" s="354" t="e">
        <f t="shared" si="15"/>
        <v>#N/A</v>
      </c>
      <c r="BC12" s="351" t="e">
        <f t="shared" si="16"/>
        <v>#N/A</v>
      </c>
      <c r="BD12" s="352" t="e">
        <f t="shared" si="17"/>
        <v>#N/A</v>
      </c>
      <c r="BE12" s="351" t="e">
        <f t="shared" si="18"/>
        <v>#N/A</v>
      </c>
      <c r="BF12" s="352" t="e">
        <f t="shared" si="19"/>
        <v>#N/A</v>
      </c>
      <c r="BG12" s="351" t="e">
        <f t="shared" si="20"/>
        <v>#N/A</v>
      </c>
      <c r="BH12" s="352" t="e">
        <f t="shared" si="21"/>
        <v>#N/A</v>
      </c>
      <c r="BI12" s="346" t="e">
        <f t="shared" si="22"/>
        <v>#N/A</v>
      </c>
      <c r="BJ12" s="346" t="e">
        <f t="shared" si="23"/>
        <v>#N/A</v>
      </c>
      <c r="BK12" s="346" t="e">
        <f t="shared" si="24"/>
        <v>#N/A</v>
      </c>
      <c r="BL12" s="346" t="e">
        <f t="shared" si="25"/>
        <v>#N/A</v>
      </c>
      <c r="BM12" s="346" t="e">
        <f t="shared" si="25"/>
        <v>#N/A</v>
      </c>
      <c r="BN12" s="346" t="e">
        <f t="shared" si="25"/>
        <v>#N/A</v>
      </c>
      <c r="BO12" s="346" t="e">
        <f t="shared" si="25"/>
        <v>#N/A</v>
      </c>
      <c r="BP12" s="346" t="e">
        <f t="shared" si="26"/>
        <v>#N/A</v>
      </c>
      <c r="BQ12" s="346" t="e">
        <f t="shared" si="27"/>
        <v>#N/A</v>
      </c>
      <c r="BR12" s="346" t="e">
        <f t="shared" si="27"/>
        <v>#N/A</v>
      </c>
      <c r="BS12" s="347" t="e">
        <f t="shared" si="27"/>
        <v>#N/A</v>
      </c>
      <c r="BZ12" s="8" t="s">
        <v>891</v>
      </c>
    </row>
    <row r="13" spans="1:79" ht="15.95" customHeight="1" x14ac:dyDescent="0.25">
      <c r="A13" s="71" t="s">
        <v>3</v>
      </c>
      <c r="B13" s="7">
        <f>COUNTIFS(STU_DATA!$B$5:$B$500,"1",STU_DATA!$F$5:$F$500,"M",STU_DATA!$G$5:$G$500,"OBC")</f>
        <v>3</v>
      </c>
      <c r="C13" s="7">
        <f>COUNTIFS(STU_DATA!$B$5:$B$500,"1",STU_DATA!$F$5:$F$500,"F",STU_DATA!$G$5:$G$500,"OBC")</f>
        <v>2</v>
      </c>
      <c r="D13" s="34">
        <f t="shared" si="29"/>
        <v>5</v>
      </c>
      <c r="E13" s="7">
        <f>COUNTIFS(STU_DATA!$B$5:$B$500,"2",STU_DATA!$F$5:$F$500,"M",STU_DATA!$G$5:$G$500,"OBC")</f>
        <v>2</v>
      </c>
      <c r="F13" s="7">
        <f>COUNTIFS(STU_DATA!$B$5:$B$500,"2",STU_DATA!$F$5:$F$500,"F",STU_DATA!$G$5:$G$500,"OBC")</f>
        <v>2</v>
      </c>
      <c r="G13" s="34">
        <f t="shared" si="30"/>
        <v>4</v>
      </c>
      <c r="H13" s="7">
        <f>COUNTIFS(STU_DATA!$B$5:$B$500,"3",STU_DATA!$F$5:$F$500,"M",STU_DATA!$G$5:$G$500,"OBC")</f>
        <v>2</v>
      </c>
      <c r="I13" s="7">
        <f>COUNTIFS(STU_DATA!$B$5:$B$500,"3",STU_DATA!$F$5:$F$500,"F",STU_DATA!$G$5:$G$500,"OBC")</f>
        <v>3</v>
      </c>
      <c r="J13" s="34">
        <f t="shared" si="31"/>
        <v>5</v>
      </c>
      <c r="K13" s="7">
        <f>COUNTIFS(STU_DATA!$B$5:$B$500,"4",STU_DATA!$F$5:$F$500,"M",STU_DATA!$G$5:$G$500,"OBC")</f>
        <v>3</v>
      </c>
      <c r="L13" s="7">
        <f>COUNTIFS(STU_DATA!$B$5:$B$500,"4",STU_DATA!$F$5:$F$500,"F",STU_DATA!$G$5:$G$500,"OBC")</f>
        <v>4</v>
      </c>
      <c r="M13" s="34">
        <f t="shared" si="32"/>
        <v>7</v>
      </c>
      <c r="N13" s="7">
        <f>COUNTIFS(STU_DATA!$B$5:$B$500,"5",STU_DATA!$F$5:$F$500,"M",STU_DATA!$G$5:$G$500,"OBC")</f>
        <v>1</v>
      </c>
      <c r="O13" s="7">
        <f>COUNTIFS(STU_DATA!$B$5:$B$500,"5",STU_DATA!$F$5:$F$500,"F",STU_DATA!$G$5:$G$500,"OBC")</f>
        <v>5</v>
      </c>
      <c r="P13" s="34">
        <f t="shared" si="33"/>
        <v>6</v>
      </c>
      <c r="Q13" s="7">
        <f>COUNTIFS(STU_DATA!$B$5:$B$500,"6",STU_DATA!$F$5:$F$500,"M",STU_DATA!$G$5:$G$500,"OBC")</f>
        <v>4</v>
      </c>
      <c r="R13" s="7">
        <f>COUNTIFS(STU_DATA!$B$5:$B$500,"6",STU_DATA!$F$5:$F$500,"F",STU_DATA!$G$5:$G$500,"OBC")</f>
        <v>2</v>
      </c>
      <c r="S13" s="34">
        <f t="shared" si="34"/>
        <v>6</v>
      </c>
      <c r="T13" s="7">
        <f>COUNTIFS(STU_DATA!$B$5:$B$500,"7",STU_DATA!$F$5:$F$500,"M",STU_DATA!$G$5:$G$500,"OBC")</f>
        <v>0</v>
      </c>
      <c r="U13" s="7">
        <f>COUNTIFS(STU_DATA!$B$5:$B$500,"7",STU_DATA!$F$5:$F$500,"F",STU_DATA!$G$5:$G$500,"OBC")</f>
        <v>2</v>
      </c>
      <c r="V13" s="34">
        <f t="shared" si="35"/>
        <v>2</v>
      </c>
      <c r="W13" s="7">
        <f>COUNTIFS(STU_DATA!$B$5:$B$500,"8",STU_DATA!$F$5:$F$500,"M",STU_DATA!$G$5:$G$500,"OBC")</f>
        <v>6</v>
      </c>
      <c r="X13" s="7">
        <f>COUNTIFS(STU_DATA!$B$5:$B$500,"8",STU_DATA!$F$5:$F$500,"F",STU_DATA!$G$5:$G$500,"OBC")</f>
        <v>1</v>
      </c>
      <c r="Y13" s="34">
        <f t="shared" si="36"/>
        <v>7</v>
      </c>
      <c r="Z13" s="9">
        <f t="shared" si="37"/>
        <v>21</v>
      </c>
      <c r="AA13" s="9">
        <f t="shared" si="38"/>
        <v>21</v>
      </c>
      <c r="AB13" s="72">
        <f t="shared" si="28"/>
        <v>42</v>
      </c>
      <c r="AC13" s="385" t="s">
        <v>109</v>
      </c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70" t="s">
        <v>53</v>
      </c>
      <c r="AQ13" s="370"/>
      <c r="AR13" s="370"/>
      <c r="AS13" s="370"/>
      <c r="AT13" s="400"/>
      <c r="AU13" s="400"/>
      <c r="AV13" s="400"/>
      <c r="AW13" s="400"/>
      <c r="AX13" s="400"/>
      <c r="AY13" s="370" t="s">
        <v>110</v>
      </c>
      <c r="AZ13" s="370"/>
      <c r="BA13" s="400"/>
      <c r="BB13" s="400"/>
      <c r="BC13" s="400"/>
      <c r="BD13" s="400"/>
      <c r="BE13" s="370" t="s">
        <v>111</v>
      </c>
      <c r="BF13" s="370"/>
      <c r="BG13" s="401" t="s">
        <v>112</v>
      </c>
      <c r="BH13" s="401"/>
      <c r="BI13" s="401"/>
      <c r="BJ13" s="401"/>
      <c r="BK13" s="401"/>
      <c r="BL13" s="401"/>
      <c r="BM13" s="401"/>
      <c r="BN13" s="401"/>
      <c r="BO13" s="401"/>
      <c r="BP13" s="401"/>
      <c r="BQ13" s="401"/>
      <c r="BR13" s="401"/>
      <c r="BS13" s="402"/>
      <c r="BZ13" s="8" t="s">
        <v>892</v>
      </c>
    </row>
    <row r="14" spans="1:79" ht="16.5" customHeight="1" x14ac:dyDescent="0.25">
      <c r="A14" s="71" t="s">
        <v>4</v>
      </c>
      <c r="B14" s="7">
        <f>COUNTIFS(STU_DATA!$B$5:$B$500,"1",STU_DATA!$F$5:$F$500,"M",STU_DATA!$G$5:$G$500,"ST")</f>
        <v>0</v>
      </c>
      <c r="C14" s="7">
        <f>COUNTIFS(STU_DATA!$B$5:$B$500,"1",STU_DATA!$F$5:$F$500,"F",STU_DATA!$G$5:$G$500,"ST")</f>
        <v>0</v>
      </c>
      <c r="D14" s="34">
        <f t="shared" si="29"/>
        <v>0</v>
      </c>
      <c r="E14" s="7">
        <f>COUNTIFS(STU_DATA!$B$5:$B$500,"2",STU_DATA!$F$5:$F$500,"M",STU_DATA!$G$5:$G$500,"ST")</f>
        <v>0</v>
      </c>
      <c r="F14" s="7">
        <f>COUNTIFS(STU_DATA!$B$5:$B$500,"2",STU_DATA!$F$5:$F$500,"F",STU_DATA!$G$5:$G$500,"ST")</f>
        <v>1</v>
      </c>
      <c r="G14" s="34">
        <f t="shared" ref="G14:G16" si="39">E14+F14</f>
        <v>1</v>
      </c>
      <c r="H14" s="7">
        <f>COUNTIFS(STU_DATA!$B$5:$B$500,"3",STU_DATA!$F$5:$F$500,"M",STU_DATA!$G$5:$G$500,"ST")</f>
        <v>1</v>
      </c>
      <c r="I14" s="7">
        <f>COUNTIFS(STU_DATA!$B$5:$B$500,"3",STU_DATA!$F$5:$F$500,"F",STU_DATA!$G$5:$G$500,"ST")</f>
        <v>1</v>
      </c>
      <c r="J14" s="34">
        <f t="shared" si="31"/>
        <v>2</v>
      </c>
      <c r="K14" s="7">
        <f>COUNTIFS(STU_DATA!$B$5:$B$500,"4",STU_DATA!$F$5:$F$500,"M",STU_DATA!$G$5:$G$500,"ST")</f>
        <v>0</v>
      </c>
      <c r="L14" s="7">
        <f>COUNTIFS(STU_DATA!$B$5:$B$500,"4",STU_DATA!$F$5:$F$500,"F",STU_DATA!$G$5:$G$500,"ST")</f>
        <v>0</v>
      </c>
      <c r="M14" s="34">
        <f t="shared" si="32"/>
        <v>0</v>
      </c>
      <c r="N14" s="7">
        <f>COUNTIFS(STU_DATA!$B$5:$B$500,"5",STU_DATA!$F$5:$F$500,"M",STU_DATA!$G$5:$G$500,"ST")</f>
        <v>0</v>
      </c>
      <c r="O14" s="7">
        <f>COUNTIFS(STU_DATA!$B$5:$B$500,"5",STU_DATA!$F$5:$F$500,"F",STU_DATA!$G$5:$G$500,"ST")</f>
        <v>2</v>
      </c>
      <c r="P14" s="34">
        <f t="shared" si="33"/>
        <v>2</v>
      </c>
      <c r="Q14" s="7">
        <f>COUNTIFS(STU_DATA!$B$5:$B$500,"6",STU_DATA!$F$5:$F$500,"M",STU_DATA!$G$5:$G$500,"ST")</f>
        <v>0</v>
      </c>
      <c r="R14" s="7">
        <f>COUNTIFS(STU_DATA!$B$5:$B$500,"6",STU_DATA!$F$5:$F$500,"F",STU_DATA!$G$5:$G$500,"ST")</f>
        <v>0</v>
      </c>
      <c r="S14" s="34">
        <f t="shared" si="34"/>
        <v>0</v>
      </c>
      <c r="T14" s="7">
        <f>COUNTIFS(STU_DATA!$B$5:$B$500,"7",STU_DATA!$F$5:$F$500,"M",STU_DATA!$G$5:$G$500,"ST")</f>
        <v>1</v>
      </c>
      <c r="U14" s="7">
        <f>COUNTIFS(STU_DATA!$B$5:$B$500,"7",STU_DATA!$F$5:$F$500,"F",STU_DATA!$G$5:$G$500,"ST")</f>
        <v>1</v>
      </c>
      <c r="V14" s="34">
        <f t="shared" si="35"/>
        <v>2</v>
      </c>
      <c r="W14" s="7">
        <f>COUNTIFS(STU_DATA!$B$5:$B$500,"8",STU_DATA!$F$5:$F$500,"M",STU_DATA!$G$5:$G$500,"ST")</f>
        <v>0</v>
      </c>
      <c r="X14" s="7">
        <f>COUNTIFS(STU_DATA!$B$5:$B$500,"8",STU_DATA!$F$5:$F$500,"F",STU_DATA!$G$5:$G$500,"ST")</f>
        <v>0</v>
      </c>
      <c r="Y14" s="34">
        <f t="shared" si="36"/>
        <v>0</v>
      </c>
      <c r="Z14" s="9">
        <f t="shared" si="37"/>
        <v>2</v>
      </c>
      <c r="AA14" s="9">
        <f t="shared" si="38"/>
        <v>5</v>
      </c>
      <c r="AB14" s="72">
        <f t="shared" si="28"/>
        <v>7</v>
      </c>
      <c r="AC14" s="381" t="s">
        <v>77</v>
      </c>
      <c r="AD14" s="369" t="s">
        <v>78</v>
      </c>
      <c r="AE14" s="369"/>
      <c r="AF14" s="369"/>
      <c r="AG14" s="369"/>
      <c r="AH14" s="368">
        <v>1</v>
      </c>
      <c r="AI14" s="368">
        <v>2</v>
      </c>
      <c r="AJ14" s="368">
        <v>3</v>
      </c>
      <c r="AK14" s="368">
        <v>4</v>
      </c>
      <c r="AL14" s="368">
        <v>5</v>
      </c>
      <c r="AM14" s="368">
        <v>6</v>
      </c>
      <c r="AN14" s="368">
        <v>7</v>
      </c>
      <c r="AO14" s="368">
        <v>8</v>
      </c>
      <c r="AP14" s="368">
        <v>9</v>
      </c>
      <c r="AQ14" s="368">
        <v>10</v>
      </c>
      <c r="AR14" s="368">
        <v>11</v>
      </c>
      <c r="AS14" s="368">
        <v>12</v>
      </c>
      <c r="AT14" s="368">
        <v>13</v>
      </c>
      <c r="AU14" s="368">
        <v>14</v>
      </c>
      <c r="AV14" s="368">
        <v>15</v>
      </c>
      <c r="AW14" s="368">
        <v>16</v>
      </c>
      <c r="AX14" s="368">
        <v>17</v>
      </c>
      <c r="AY14" s="368">
        <v>18</v>
      </c>
      <c r="AZ14" s="368">
        <v>19</v>
      </c>
      <c r="BA14" s="368">
        <v>20</v>
      </c>
      <c r="BB14" s="368">
        <v>21</v>
      </c>
      <c r="BC14" s="368">
        <v>24</v>
      </c>
      <c r="BD14" s="368">
        <v>25</v>
      </c>
      <c r="BE14" s="368">
        <v>26</v>
      </c>
      <c r="BF14" s="368">
        <v>27</v>
      </c>
      <c r="BG14" s="368">
        <v>28</v>
      </c>
      <c r="BH14" s="368">
        <v>29</v>
      </c>
      <c r="BI14" s="368">
        <v>30</v>
      </c>
      <c r="BJ14" s="368">
        <v>31</v>
      </c>
      <c r="BK14" s="369" t="s">
        <v>79</v>
      </c>
      <c r="BL14" s="369"/>
      <c r="BM14" s="369"/>
      <c r="BN14" s="369" t="s">
        <v>80</v>
      </c>
      <c r="BO14" s="369"/>
      <c r="BP14" s="369"/>
      <c r="BQ14" s="369" t="s">
        <v>5</v>
      </c>
      <c r="BR14" s="369"/>
      <c r="BS14" s="399"/>
      <c r="BZ14" s="8" t="s">
        <v>893</v>
      </c>
    </row>
    <row r="15" spans="1:79" ht="21.95" customHeight="1" x14ac:dyDescent="0.25">
      <c r="A15" s="71" t="s">
        <v>5</v>
      </c>
      <c r="B15" s="34">
        <f>B11+B12+B13+B14</f>
        <v>8</v>
      </c>
      <c r="C15" s="34">
        <f>C11+C12+C13+C14</f>
        <v>2</v>
      </c>
      <c r="D15" s="34">
        <f t="shared" si="29"/>
        <v>10</v>
      </c>
      <c r="E15" s="34">
        <f>E11+E12+E13+E14</f>
        <v>3</v>
      </c>
      <c r="F15" s="34">
        <f t="shared" ref="F15:P15" si="40">F11+F12+F13+F14</f>
        <v>6</v>
      </c>
      <c r="G15" s="34">
        <f t="shared" si="40"/>
        <v>9</v>
      </c>
      <c r="H15" s="34">
        <f t="shared" si="40"/>
        <v>8</v>
      </c>
      <c r="I15" s="34">
        <f t="shared" si="40"/>
        <v>7</v>
      </c>
      <c r="J15" s="34">
        <f t="shared" si="40"/>
        <v>15</v>
      </c>
      <c r="K15" s="34">
        <f t="shared" si="40"/>
        <v>7</v>
      </c>
      <c r="L15" s="34">
        <f t="shared" si="40"/>
        <v>8</v>
      </c>
      <c r="M15" s="34">
        <f t="shared" si="40"/>
        <v>15</v>
      </c>
      <c r="N15" s="34">
        <f t="shared" si="40"/>
        <v>2</v>
      </c>
      <c r="O15" s="34">
        <f t="shared" si="40"/>
        <v>11</v>
      </c>
      <c r="P15" s="34">
        <f t="shared" si="40"/>
        <v>13</v>
      </c>
      <c r="Q15" s="34">
        <f t="shared" ref="Q15:Y15" si="41">Q11+Q12+Q13+Q14</f>
        <v>7</v>
      </c>
      <c r="R15" s="34">
        <f t="shared" si="41"/>
        <v>8</v>
      </c>
      <c r="S15" s="34">
        <f t="shared" si="41"/>
        <v>15</v>
      </c>
      <c r="T15" s="34">
        <f t="shared" si="41"/>
        <v>1</v>
      </c>
      <c r="U15" s="34">
        <f t="shared" si="41"/>
        <v>16</v>
      </c>
      <c r="V15" s="34">
        <f t="shared" si="41"/>
        <v>17</v>
      </c>
      <c r="W15" s="34">
        <f>W11+W12+W13+W14</f>
        <v>10</v>
      </c>
      <c r="X15" s="34">
        <f t="shared" si="41"/>
        <v>8</v>
      </c>
      <c r="Y15" s="34">
        <f t="shared" si="41"/>
        <v>18</v>
      </c>
      <c r="Z15" s="10">
        <f>SUM(Z11:Z14)</f>
        <v>46</v>
      </c>
      <c r="AA15" s="10">
        <f>SUM(AA11:AA14)</f>
        <v>66</v>
      </c>
      <c r="AB15" s="72">
        <f t="shared" ref="AB15" si="42">AB11+AB12+AB13+AB14</f>
        <v>112</v>
      </c>
      <c r="AC15" s="381"/>
      <c r="AD15" s="369"/>
      <c r="AE15" s="369"/>
      <c r="AF15" s="369"/>
      <c r="AG15" s="369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17" t="s">
        <v>81</v>
      </c>
      <c r="BL15" s="17" t="s">
        <v>82</v>
      </c>
      <c r="BM15" s="17" t="s">
        <v>83</v>
      </c>
      <c r="BN15" s="17" t="s">
        <v>81</v>
      </c>
      <c r="BO15" s="17" t="s">
        <v>82</v>
      </c>
      <c r="BP15" s="17" t="s">
        <v>83</v>
      </c>
      <c r="BQ15" s="17" t="s">
        <v>81</v>
      </c>
      <c r="BR15" s="17" t="s">
        <v>82</v>
      </c>
      <c r="BS15" s="46" t="s">
        <v>83</v>
      </c>
      <c r="BZ15" s="8" t="s">
        <v>894</v>
      </c>
    </row>
    <row r="16" spans="1:79" ht="14.1" customHeight="1" x14ac:dyDescent="0.25">
      <c r="A16" s="73" t="s">
        <v>6</v>
      </c>
      <c r="B16" s="7">
        <f>COUNTIFS(STU_DATA!$B$5:$B$500,"1",STU_DATA!$F$5:$F$500,"M",STU_DATA!$H$5:$H$500,"Y")</f>
        <v>0</v>
      </c>
      <c r="C16" s="7">
        <f>COUNTIFS(STU_DATA!$B$5:$B$500,"1",STU_DATA!$F$5:$F$500,"F",STU_DATA!$H$5:$H$500,"Y")</f>
        <v>0</v>
      </c>
      <c r="D16" s="34">
        <f t="shared" si="29"/>
        <v>0</v>
      </c>
      <c r="E16" s="7">
        <f>COUNTIFS(STU_DATA!$B$5:$B$500,"2",STU_DATA!$F$5:$F$500,"M",STU_DATA!$H$5:$H$500,"Y")</f>
        <v>0</v>
      </c>
      <c r="F16" s="7">
        <f>COUNTIFS(STU_DATA!$B$5:$B$500,"2",STU_DATA!$F$5:$F$500,"F",STU_DATA!$H$5:$H$500,"Y")</f>
        <v>0</v>
      </c>
      <c r="G16" s="34">
        <f t="shared" si="39"/>
        <v>0</v>
      </c>
      <c r="H16" s="7">
        <f>COUNTIFS(STU_DATA!$B$5:$B$500,"3",STU_DATA!$F$5:$F$500,"M",STU_DATA!$H$5:$H$500,"Y")</f>
        <v>1</v>
      </c>
      <c r="I16" s="7">
        <f>COUNTIFS(STU_DATA!$B$5:$B$500,"3",STU_DATA!$F$5:$F$500,"F",STU_DATA!$H$5:$H$500,"Y")</f>
        <v>0</v>
      </c>
      <c r="J16" s="34">
        <f t="shared" si="31"/>
        <v>1</v>
      </c>
      <c r="K16" s="7">
        <f>COUNTIFS(STU_DATA!$B$5:$B$500,"4",STU_DATA!$F$5:$F$500,"M",STU_DATA!$H$5:$H$500,"Y")</f>
        <v>0</v>
      </c>
      <c r="L16" s="7">
        <f>COUNTIFS(STU_DATA!$B$5:$B$500,"4",STU_DATA!$F$5:$F$500,"F",STU_DATA!$H$5:$H$500,"Y")</f>
        <v>0</v>
      </c>
      <c r="M16" s="34">
        <f t="shared" si="32"/>
        <v>0</v>
      </c>
      <c r="N16" s="7">
        <f>COUNTIFS(STU_DATA!$B$5:$B$500,"5",STU_DATA!$F$5:$F$500,"M",STU_DATA!$H$5:$H$500,"Y")</f>
        <v>0</v>
      </c>
      <c r="O16" s="7">
        <f>COUNTIFS(STU_DATA!$B$5:$B$500,"5",STU_DATA!$F$5:$F$500,"F",STU_DATA!$H$5:$H$500,"Y")</f>
        <v>0</v>
      </c>
      <c r="P16" s="34">
        <f t="shared" si="33"/>
        <v>0</v>
      </c>
      <c r="Q16" s="7">
        <f>COUNTIFS(STU_DATA!$B$5:$B$500,"6",STU_DATA!$F$5:$F$500,"M",STU_DATA!$H$5:$H$500,"Y")</f>
        <v>0</v>
      </c>
      <c r="R16" s="7">
        <f>COUNTIFS(STU_DATA!$B$5:$B$500,"6",STU_DATA!$F$5:$F$500,"F",STU_DATA!$H$5:$H$500,"Y")</f>
        <v>0</v>
      </c>
      <c r="S16" s="34">
        <f t="shared" ref="S16" si="43">Q16+R16</f>
        <v>0</v>
      </c>
      <c r="T16" s="7">
        <f>COUNTIFS(STU_DATA!$B$5:$B$500,"7",STU_DATA!$F$5:$F$500,"M",STU_DATA!$H$5:$H$500,"Y")</f>
        <v>0</v>
      </c>
      <c r="U16" s="7">
        <f>COUNTIFS(STU_DATA!$B$5:$B$500,"7",STU_DATA!$F$5:$F$500,"F",STU_DATA!$H$5:$H$500,"Y")</f>
        <v>0</v>
      </c>
      <c r="V16" s="34">
        <f t="shared" ref="V16" si="44">T16+U16</f>
        <v>0</v>
      </c>
      <c r="W16" s="7">
        <f>COUNTIFS(STU_DATA!$B$5:$B$500,"8",STU_DATA!$F$5:$F$500,"M",STU_DATA!$H$5:$H$500,"Y")</f>
        <v>1</v>
      </c>
      <c r="X16" s="7">
        <f>COUNTIFS(STU_DATA!$B$5:$B$500,"8",STU_DATA!$F$5:$F$500,"F",STU_DATA!$H$5:$H$500,"Y")</f>
        <v>1</v>
      </c>
      <c r="Y16" s="34">
        <f t="shared" ref="Y16" si="45">W16+X16</f>
        <v>2</v>
      </c>
      <c r="Z16" s="9">
        <f t="shared" ref="Z16" si="46">K16+N16+Q16+T16+W16</f>
        <v>1</v>
      </c>
      <c r="AA16" s="9">
        <f t="shared" ref="AA16" si="47">L16+O16+R16+U16+X16</f>
        <v>1</v>
      </c>
      <c r="AB16" s="72">
        <f t="shared" ref="AB16" si="48">Z16+AA16</f>
        <v>2</v>
      </c>
      <c r="AC16" s="45">
        <v>1</v>
      </c>
      <c r="AD16" s="339" t="str">
        <f>IF(AD4="","",AD4)</f>
        <v>GURCHARAN SINGH</v>
      </c>
      <c r="AE16" s="339"/>
      <c r="AF16" s="339"/>
      <c r="AG16" s="339"/>
      <c r="AH16" s="7" t="s">
        <v>885</v>
      </c>
      <c r="AI16" s="7" t="s">
        <v>885</v>
      </c>
      <c r="AJ16" s="7" t="s">
        <v>885</v>
      </c>
      <c r="AK16" s="7" t="s">
        <v>885</v>
      </c>
      <c r="AL16" s="7" t="s">
        <v>885</v>
      </c>
      <c r="AM16" s="7" t="s">
        <v>885</v>
      </c>
      <c r="AN16" s="7" t="s">
        <v>885</v>
      </c>
      <c r="AO16" s="7" t="s">
        <v>885</v>
      </c>
      <c r="AP16" s="7" t="s">
        <v>885</v>
      </c>
      <c r="AQ16" s="7" t="s">
        <v>885</v>
      </c>
      <c r="AR16" s="7" t="s">
        <v>885</v>
      </c>
      <c r="AS16" s="7" t="s">
        <v>885</v>
      </c>
      <c r="AT16" s="7" t="s">
        <v>885</v>
      </c>
      <c r="AU16" s="7" t="s">
        <v>885</v>
      </c>
      <c r="AV16" s="7" t="s">
        <v>885</v>
      </c>
      <c r="AW16" s="7" t="s">
        <v>885</v>
      </c>
      <c r="AX16" s="7" t="s">
        <v>885</v>
      </c>
      <c r="AY16" s="7" t="s">
        <v>81</v>
      </c>
      <c r="AZ16" s="7" t="s">
        <v>885</v>
      </c>
      <c r="BA16" s="7" t="s">
        <v>81</v>
      </c>
      <c r="BB16" s="7" t="s">
        <v>885</v>
      </c>
      <c r="BC16" s="7" t="s">
        <v>885</v>
      </c>
      <c r="BD16" s="7" t="s">
        <v>885</v>
      </c>
      <c r="BE16" s="7" t="s">
        <v>885</v>
      </c>
      <c r="BF16" s="7" t="s">
        <v>885</v>
      </c>
      <c r="BG16" s="7" t="s">
        <v>885</v>
      </c>
      <c r="BH16" s="7" t="s">
        <v>885</v>
      </c>
      <c r="BI16" s="7" t="s">
        <v>885</v>
      </c>
      <c r="BJ16" s="7" t="s">
        <v>885</v>
      </c>
      <c r="BK16" s="16">
        <f>COUNTIF(AH16:BJ16,"CL")</f>
        <v>2</v>
      </c>
      <c r="BL16" s="16">
        <f>COUNTIF(AI16:BK16,"ML")</f>
        <v>0</v>
      </c>
      <c r="BM16" s="16">
        <f>COUNTIF(AJ16:BL16,"PL")</f>
        <v>0</v>
      </c>
      <c r="BN16" s="16"/>
      <c r="BO16" s="16"/>
      <c r="BP16" s="16"/>
      <c r="BQ16" s="18">
        <f>BN16+BK16</f>
        <v>2</v>
      </c>
      <c r="BR16" s="18">
        <f>BO16+BL16</f>
        <v>0</v>
      </c>
      <c r="BS16" s="47">
        <f>BP16+BM16</f>
        <v>0</v>
      </c>
      <c r="BZ16" s="8"/>
    </row>
    <row r="17" spans="1:78" ht="15.95" customHeight="1" x14ac:dyDescent="0.25">
      <c r="A17" s="74" t="s">
        <v>16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"/>
      <c r="U17" s="40"/>
      <c r="V17" s="40"/>
      <c r="W17" s="40"/>
      <c r="X17" s="40"/>
      <c r="Y17" s="40"/>
      <c r="Z17" s="40"/>
      <c r="AA17" s="40"/>
      <c r="AB17" s="75"/>
      <c r="AC17" s="45">
        <v>2</v>
      </c>
      <c r="AD17" s="339" t="str">
        <f t="shared" ref="AD17:AD24" si="49">IF(AD5="","",AD5)</f>
        <v>AMAR SINGH</v>
      </c>
      <c r="AE17" s="339"/>
      <c r="AF17" s="339"/>
      <c r="AG17" s="339"/>
      <c r="AH17" s="7" t="s">
        <v>885</v>
      </c>
      <c r="AI17" s="7" t="s">
        <v>885</v>
      </c>
      <c r="AJ17" s="7" t="s">
        <v>885</v>
      </c>
      <c r="AK17" s="7" t="s">
        <v>885</v>
      </c>
      <c r="AL17" s="7" t="s">
        <v>885</v>
      </c>
      <c r="AM17" s="7" t="s">
        <v>885</v>
      </c>
      <c r="AN17" s="7" t="s">
        <v>885</v>
      </c>
      <c r="AO17" s="7" t="s">
        <v>885</v>
      </c>
      <c r="AP17" s="7" t="s">
        <v>885</v>
      </c>
      <c r="AQ17" s="7" t="s">
        <v>885</v>
      </c>
      <c r="AR17" s="7" t="s">
        <v>885</v>
      </c>
      <c r="AS17" s="7" t="s">
        <v>885</v>
      </c>
      <c r="AT17" s="7" t="s">
        <v>885</v>
      </c>
      <c r="AU17" s="7" t="s">
        <v>885</v>
      </c>
      <c r="AV17" s="7" t="s">
        <v>885</v>
      </c>
      <c r="AW17" s="7" t="s">
        <v>885</v>
      </c>
      <c r="AX17" s="7" t="s">
        <v>885</v>
      </c>
      <c r="AY17" s="7" t="s">
        <v>885</v>
      </c>
      <c r="AZ17" s="7" t="s">
        <v>885</v>
      </c>
      <c r="BA17" s="7" t="s">
        <v>885</v>
      </c>
      <c r="BB17" s="7" t="s">
        <v>885</v>
      </c>
      <c r="BC17" s="7" t="s">
        <v>885</v>
      </c>
      <c r="BD17" s="7" t="s">
        <v>885</v>
      </c>
      <c r="BE17" s="7" t="s">
        <v>885</v>
      </c>
      <c r="BF17" s="7" t="s">
        <v>885</v>
      </c>
      <c r="BG17" s="7" t="s">
        <v>885</v>
      </c>
      <c r="BH17" s="7" t="s">
        <v>885</v>
      </c>
      <c r="BI17" s="7" t="s">
        <v>885</v>
      </c>
      <c r="BJ17" s="7" t="s">
        <v>885</v>
      </c>
      <c r="BK17" s="16">
        <f t="shared" ref="BK17:BK24" si="50">COUNTIF(AH17:BJ17,"CL")</f>
        <v>0</v>
      </c>
      <c r="BL17" s="16">
        <f t="shared" ref="BL17:BL24" si="51">COUNTIF(AI17:BK17,"ML")</f>
        <v>0</v>
      </c>
      <c r="BM17" s="16">
        <f t="shared" ref="BM17:BM24" si="52">COUNTIF(AJ17:BL17,"PL")</f>
        <v>0</v>
      </c>
      <c r="BN17" s="16"/>
      <c r="BO17" s="16"/>
      <c r="BP17" s="16"/>
      <c r="BQ17" s="18">
        <f t="shared" ref="BQ17:BS24" si="53">BN17+BK17</f>
        <v>0</v>
      </c>
      <c r="BR17" s="18">
        <f t="shared" si="53"/>
        <v>0</v>
      </c>
      <c r="BS17" s="47">
        <f t="shared" si="53"/>
        <v>0</v>
      </c>
      <c r="BZ17" s="8"/>
    </row>
    <row r="18" spans="1:78" s="8" customFormat="1" x14ac:dyDescent="0.25">
      <c r="A18" s="76" t="s">
        <v>47</v>
      </c>
      <c r="B18" s="415" t="str">
        <f>IF(MASTER!I21="","",MASTER!I21)</f>
        <v xml:space="preserve">जग्गा सिह </v>
      </c>
      <c r="C18" s="415"/>
      <c r="D18" s="415"/>
      <c r="E18" s="424" t="s">
        <v>49</v>
      </c>
      <c r="F18" s="424"/>
      <c r="G18" s="416" t="str">
        <f>IF(MASTER!I22="","",MASTER!I22)</f>
        <v>हंसराज जोशी</v>
      </c>
      <c r="H18" s="416"/>
      <c r="I18" s="416"/>
      <c r="J18" s="423" t="s">
        <v>50</v>
      </c>
      <c r="K18" s="423"/>
      <c r="L18" s="416" t="str">
        <f>IF(MASTER!I23="","",MASTER!I23)</f>
        <v>012345678910</v>
      </c>
      <c r="M18" s="416"/>
      <c r="N18" s="416"/>
      <c r="O18" s="423" t="s">
        <v>52</v>
      </c>
      <c r="P18" s="423"/>
      <c r="Q18" s="416" t="str">
        <f>IF(MASTER!I24="","",MASTER!I24)</f>
        <v/>
      </c>
      <c r="R18" s="416"/>
      <c r="S18" s="416"/>
      <c r="T18" s="38"/>
      <c r="U18" s="38"/>
      <c r="V18" s="38"/>
      <c r="W18" s="38"/>
      <c r="X18" s="38"/>
      <c r="Y18" s="38"/>
      <c r="Z18" s="38"/>
      <c r="AA18" s="38"/>
      <c r="AB18" s="77"/>
      <c r="AC18" s="45">
        <v>3</v>
      </c>
      <c r="AD18" s="339" t="str">
        <f t="shared" si="49"/>
        <v>KULVER SINGH</v>
      </c>
      <c r="AE18" s="339"/>
      <c r="AF18" s="339"/>
      <c r="AG18" s="339"/>
      <c r="AH18" s="7" t="s">
        <v>885</v>
      </c>
      <c r="AI18" s="7" t="s">
        <v>885</v>
      </c>
      <c r="AJ18" s="7" t="s">
        <v>885</v>
      </c>
      <c r="AK18" s="7" t="s">
        <v>885</v>
      </c>
      <c r="AL18" s="7" t="s">
        <v>885</v>
      </c>
      <c r="AM18" s="7" t="s">
        <v>885</v>
      </c>
      <c r="AN18" s="7" t="s">
        <v>885</v>
      </c>
      <c r="AO18" s="7" t="s">
        <v>885</v>
      </c>
      <c r="AP18" s="7" t="s">
        <v>885</v>
      </c>
      <c r="AQ18" s="7" t="s">
        <v>885</v>
      </c>
      <c r="AR18" s="7" t="s">
        <v>885</v>
      </c>
      <c r="AS18" s="7" t="s">
        <v>885</v>
      </c>
      <c r="AT18" s="7" t="s">
        <v>885</v>
      </c>
      <c r="AU18" s="7" t="s">
        <v>885</v>
      </c>
      <c r="AV18" s="7" t="s">
        <v>885</v>
      </c>
      <c r="AW18" s="7" t="s">
        <v>885</v>
      </c>
      <c r="AX18" s="7" t="s">
        <v>885</v>
      </c>
      <c r="AY18" s="7" t="s">
        <v>885</v>
      </c>
      <c r="AZ18" s="7" t="s">
        <v>885</v>
      </c>
      <c r="BA18" s="7" t="s">
        <v>885</v>
      </c>
      <c r="BB18" s="7" t="s">
        <v>885</v>
      </c>
      <c r="BC18" s="7" t="s">
        <v>885</v>
      </c>
      <c r="BD18" s="7" t="s">
        <v>885</v>
      </c>
      <c r="BE18" s="7" t="s">
        <v>885</v>
      </c>
      <c r="BF18" s="7" t="s">
        <v>885</v>
      </c>
      <c r="BG18" s="7" t="s">
        <v>885</v>
      </c>
      <c r="BH18" s="7" t="s">
        <v>885</v>
      </c>
      <c r="BI18" s="7" t="s">
        <v>885</v>
      </c>
      <c r="BJ18" s="7" t="s">
        <v>885</v>
      </c>
      <c r="BK18" s="16">
        <f t="shared" si="50"/>
        <v>0</v>
      </c>
      <c r="BL18" s="16">
        <f t="shared" si="51"/>
        <v>0</v>
      </c>
      <c r="BM18" s="16">
        <f t="shared" si="52"/>
        <v>0</v>
      </c>
      <c r="BN18" s="16"/>
      <c r="BO18" s="16"/>
      <c r="BP18" s="16"/>
      <c r="BQ18" s="18">
        <f t="shared" si="53"/>
        <v>0</v>
      </c>
      <c r="BR18" s="18">
        <f t="shared" si="53"/>
        <v>0</v>
      </c>
      <c r="BS18" s="47">
        <f t="shared" si="53"/>
        <v>0</v>
      </c>
    </row>
    <row r="19" spans="1:78" s="8" customFormat="1" x14ac:dyDescent="0.25">
      <c r="A19" s="78" t="s">
        <v>58</v>
      </c>
      <c r="B19" s="416"/>
      <c r="C19" s="416"/>
      <c r="D19" s="422" t="s">
        <v>48</v>
      </c>
      <c r="E19" s="422"/>
      <c r="F19" s="13"/>
      <c r="G19" s="417" t="s">
        <v>57</v>
      </c>
      <c r="H19" s="417"/>
      <c r="I19" s="14" t="str">
        <f>IF(MASTER!I25="","",MASTER!I25)</f>
        <v>16</v>
      </c>
      <c r="J19" s="423" t="s">
        <v>51</v>
      </c>
      <c r="K19" s="423"/>
      <c r="L19" s="416" t="str">
        <f>IF(MASTER!V21="","",MASTER!V21)</f>
        <v/>
      </c>
      <c r="M19" s="416"/>
      <c r="N19" s="416"/>
      <c r="O19" s="423" t="s">
        <v>52</v>
      </c>
      <c r="P19" s="423"/>
      <c r="Q19" s="416" t="str">
        <f>IF(MASTER!V22="","",MASTER!V22)</f>
        <v xml:space="preserve">PNB रावला </v>
      </c>
      <c r="R19" s="416"/>
      <c r="S19" s="416"/>
      <c r="T19" s="38"/>
      <c r="U19" s="38"/>
      <c r="V19" s="38"/>
      <c r="W19" s="38"/>
      <c r="X19" s="38"/>
      <c r="Y19" s="38"/>
      <c r="Z19" s="38"/>
      <c r="AA19" s="38"/>
      <c r="AB19" s="77"/>
      <c r="AC19" s="45">
        <v>4</v>
      </c>
      <c r="AD19" s="339" t="str">
        <f t="shared" si="49"/>
        <v>RAJENDER SINGH</v>
      </c>
      <c r="AE19" s="339"/>
      <c r="AF19" s="339"/>
      <c r="AG19" s="339"/>
      <c r="AH19" s="7" t="s">
        <v>885</v>
      </c>
      <c r="AI19" s="7" t="s">
        <v>885</v>
      </c>
      <c r="AJ19" s="7" t="s">
        <v>885</v>
      </c>
      <c r="AK19" s="7" t="s">
        <v>885</v>
      </c>
      <c r="AL19" s="7" t="s">
        <v>885</v>
      </c>
      <c r="AM19" s="7" t="s">
        <v>885</v>
      </c>
      <c r="AN19" s="7" t="s">
        <v>885</v>
      </c>
      <c r="AO19" s="7" t="s">
        <v>885</v>
      </c>
      <c r="AP19" s="7" t="s">
        <v>885</v>
      </c>
      <c r="AQ19" s="7" t="s">
        <v>885</v>
      </c>
      <c r="AR19" s="7" t="s">
        <v>885</v>
      </c>
      <c r="AS19" s="7" t="s">
        <v>885</v>
      </c>
      <c r="AT19" s="7" t="s">
        <v>885</v>
      </c>
      <c r="AU19" s="7" t="s">
        <v>885</v>
      </c>
      <c r="AV19" s="7" t="s">
        <v>885</v>
      </c>
      <c r="AW19" s="7" t="s">
        <v>885</v>
      </c>
      <c r="AX19" s="7" t="s">
        <v>885</v>
      </c>
      <c r="AY19" s="7" t="s">
        <v>885</v>
      </c>
      <c r="AZ19" s="7" t="s">
        <v>885</v>
      </c>
      <c r="BA19" s="7" t="s">
        <v>885</v>
      </c>
      <c r="BB19" s="7" t="s">
        <v>885</v>
      </c>
      <c r="BC19" s="7" t="s">
        <v>885</v>
      </c>
      <c r="BD19" s="7" t="s">
        <v>885</v>
      </c>
      <c r="BE19" s="7" t="s">
        <v>885</v>
      </c>
      <c r="BF19" s="7" t="s">
        <v>885</v>
      </c>
      <c r="BG19" s="7" t="s">
        <v>885</v>
      </c>
      <c r="BH19" s="7" t="s">
        <v>885</v>
      </c>
      <c r="BI19" s="7" t="s">
        <v>885</v>
      </c>
      <c r="BJ19" s="7" t="s">
        <v>885</v>
      </c>
      <c r="BK19" s="16">
        <f t="shared" si="50"/>
        <v>0</v>
      </c>
      <c r="BL19" s="16">
        <f t="shared" si="51"/>
        <v>0</v>
      </c>
      <c r="BM19" s="16">
        <f t="shared" si="52"/>
        <v>0</v>
      </c>
      <c r="BN19" s="16"/>
      <c r="BO19" s="16"/>
      <c r="BP19" s="16"/>
      <c r="BQ19" s="18">
        <f t="shared" si="53"/>
        <v>0</v>
      </c>
      <c r="BR19" s="18">
        <f t="shared" si="53"/>
        <v>0</v>
      </c>
      <c r="BS19" s="47">
        <f t="shared" si="53"/>
        <v>0</v>
      </c>
    </row>
    <row r="20" spans="1:78" ht="14.1" customHeight="1" x14ac:dyDescent="0.2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32"/>
      <c r="U20" s="32"/>
      <c r="V20" s="32"/>
      <c r="W20" s="32"/>
      <c r="X20" s="32"/>
      <c r="Y20" s="32"/>
      <c r="Z20" s="32"/>
      <c r="AA20" s="32"/>
      <c r="AB20" s="81"/>
      <c r="AC20" s="45">
        <v>5</v>
      </c>
      <c r="AD20" s="339" t="str">
        <f t="shared" si="49"/>
        <v>SAUDAGAR SINGH</v>
      </c>
      <c r="AE20" s="339"/>
      <c r="AF20" s="339"/>
      <c r="AG20" s="339"/>
      <c r="AH20" s="7" t="s">
        <v>885</v>
      </c>
      <c r="AI20" s="7" t="s">
        <v>885</v>
      </c>
      <c r="AJ20" s="7" t="s">
        <v>885</v>
      </c>
      <c r="AK20" s="7" t="s">
        <v>885</v>
      </c>
      <c r="AL20" s="7" t="s">
        <v>885</v>
      </c>
      <c r="AM20" s="7" t="s">
        <v>885</v>
      </c>
      <c r="AN20" s="7" t="s">
        <v>885</v>
      </c>
      <c r="AO20" s="7" t="s">
        <v>885</v>
      </c>
      <c r="AP20" s="7" t="s">
        <v>885</v>
      </c>
      <c r="AQ20" s="7" t="s">
        <v>885</v>
      </c>
      <c r="AR20" s="7" t="s">
        <v>885</v>
      </c>
      <c r="AS20" s="7" t="s">
        <v>885</v>
      </c>
      <c r="AT20" s="7" t="s">
        <v>885</v>
      </c>
      <c r="AU20" s="7" t="s">
        <v>885</v>
      </c>
      <c r="AV20" s="7" t="s">
        <v>885</v>
      </c>
      <c r="AW20" s="7" t="s">
        <v>885</v>
      </c>
      <c r="AX20" s="7" t="s">
        <v>885</v>
      </c>
      <c r="AY20" s="7" t="s">
        <v>885</v>
      </c>
      <c r="AZ20" s="7" t="s">
        <v>885</v>
      </c>
      <c r="BA20" s="7" t="s">
        <v>885</v>
      </c>
      <c r="BB20" s="7" t="s">
        <v>885</v>
      </c>
      <c r="BC20" s="7" t="s">
        <v>885</v>
      </c>
      <c r="BD20" s="7" t="s">
        <v>885</v>
      </c>
      <c r="BE20" s="7" t="s">
        <v>885</v>
      </c>
      <c r="BF20" s="7" t="s">
        <v>885</v>
      </c>
      <c r="BG20" s="7" t="s">
        <v>885</v>
      </c>
      <c r="BH20" s="7" t="s">
        <v>885</v>
      </c>
      <c r="BI20" s="7" t="s">
        <v>885</v>
      </c>
      <c r="BJ20" s="7" t="s">
        <v>885</v>
      </c>
      <c r="BK20" s="16">
        <f t="shared" si="50"/>
        <v>0</v>
      </c>
      <c r="BL20" s="16">
        <f t="shared" si="51"/>
        <v>0</v>
      </c>
      <c r="BM20" s="16">
        <f t="shared" si="52"/>
        <v>0</v>
      </c>
      <c r="BN20" s="16"/>
      <c r="BO20" s="16"/>
      <c r="BP20" s="16"/>
      <c r="BQ20" s="18">
        <f t="shared" si="53"/>
        <v>0</v>
      </c>
      <c r="BR20" s="18">
        <f t="shared" si="53"/>
        <v>0</v>
      </c>
      <c r="BS20" s="47">
        <f t="shared" si="53"/>
        <v>0</v>
      </c>
      <c r="BZ20" s="8"/>
    </row>
    <row r="21" spans="1:78" ht="13.5" customHeight="1" x14ac:dyDescent="0.25">
      <c r="A21" s="420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32"/>
      <c r="U21" s="32"/>
      <c r="V21" s="32"/>
      <c r="W21" s="32"/>
      <c r="X21" s="32"/>
      <c r="Y21" s="32"/>
      <c r="Z21" s="32"/>
      <c r="AA21" s="32"/>
      <c r="AB21" s="81"/>
      <c r="AC21" s="45">
        <v>6</v>
      </c>
      <c r="AD21" s="339" t="str">
        <f t="shared" si="49"/>
        <v>SURESH KUMAR</v>
      </c>
      <c r="AE21" s="339"/>
      <c r="AF21" s="339"/>
      <c r="AG21" s="339"/>
      <c r="AH21" s="7" t="s">
        <v>885</v>
      </c>
      <c r="AI21" s="7" t="s">
        <v>885</v>
      </c>
      <c r="AJ21" s="7" t="s">
        <v>885</v>
      </c>
      <c r="AK21" s="7" t="s">
        <v>885</v>
      </c>
      <c r="AL21" s="7" t="s">
        <v>885</v>
      </c>
      <c r="AM21" s="7" t="s">
        <v>885</v>
      </c>
      <c r="AN21" s="7" t="s">
        <v>885</v>
      </c>
      <c r="AO21" s="7" t="s">
        <v>885</v>
      </c>
      <c r="AP21" s="7" t="s">
        <v>885</v>
      </c>
      <c r="AQ21" s="7" t="s">
        <v>885</v>
      </c>
      <c r="AR21" s="7" t="s">
        <v>885</v>
      </c>
      <c r="AS21" s="7" t="s">
        <v>885</v>
      </c>
      <c r="AT21" s="7" t="s">
        <v>885</v>
      </c>
      <c r="AU21" s="7" t="s">
        <v>885</v>
      </c>
      <c r="AV21" s="7" t="s">
        <v>885</v>
      </c>
      <c r="AW21" s="7" t="s">
        <v>885</v>
      </c>
      <c r="AX21" s="7" t="s">
        <v>885</v>
      </c>
      <c r="AY21" s="7" t="s">
        <v>885</v>
      </c>
      <c r="AZ21" s="7" t="s">
        <v>885</v>
      </c>
      <c r="BA21" s="7" t="s">
        <v>885</v>
      </c>
      <c r="BB21" s="7" t="s">
        <v>885</v>
      </c>
      <c r="BC21" s="7" t="s">
        <v>885</v>
      </c>
      <c r="BD21" s="7" t="s">
        <v>885</v>
      </c>
      <c r="BE21" s="7" t="s">
        <v>885</v>
      </c>
      <c r="BF21" s="7" t="s">
        <v>885</v>
      </c>
      <c r="BG21" s="7" t="s">
        <v>885</v>
      </c>
      <c r="BH21" s="7" t="s">
        <v>885</v>
      </c>
      <c r="BI21" s="7" t="s">
        <v>885</v>
      </c>
      <c r="BJ21" s="7" t="s">
        <v>885</v>
      </c>
      <c r="BK21" s="16">
        <f t="shared" si="50"/>
        <v>0</v>
      </c>
      <c r="BL21" s="16">
        <f t="shared" si="51"/>
        <v>0</v>
      </c>
      <c r="BM21" s="16">
        <f t="shared" si="52"/>
        <v>0</v>
      </c>
      <c r="BN21" s="16"/>
      <c r="BO21" s="16"/>
      <c r="BP21" s="16"/>
      <c r="BQ21" s="18"/>
      <c r="BR21" s="18"/>
      <c r="BS21" s="47"/>
      <c r="BZ21" s="8"/>
    </row>
    <row r="22" spans="1:78" s="6" customFormat="1" x14ac:dyDescent="0.25">
      <c r="A22" s="378" t="s">
        <v>17</v>
      </c>
      <c r="B22" s="406" t="s">
        <v>18</v>
      </c>
      <c r="C22" s="406" t="s">
        <v>19</v>
      </c>
      <c r="D22" s="406" t="s">
        <v>20</v>
      </c>
      <c r="E22" s="406" t="s">
        <v>21</v>
      </c>
      <c r="F22" s="406" t="s">
        <v>22</v>
      </c>
      <c r="G22" s="406" t="s">
        <v>23</v>
      </c>
      <c r="H22" s="406" t="s">
        <v>24</v>
      </c>
      <c r="I22" s="406" t="s">
        <v>26</v>
      </c>
      <c r="J22" s="406" t="s">
        <v>25</v>
      </c>
      <c r="K22" s="406" t="s">
        <v>5</v>
      </c>
      <c r="L22" s="406"/>
      <c r="M22" s="406" t="s">
        <v>27</v>
      </c>
      <c r="N22" s="406"/>
      <c r="O22" s="406"/>
      <c r="P22" s="406"/>
      <c r="Q22" s="406"/>
      <c r="R22" s="406"/>
      <c r="S22" s="406" t="s">
        <v>31</v>
      </c>
      <c r="T22" s="33"/>
      <c r="U22" s="33"/>
      <c r="V22" s="33"/>
      <c r="W22" s="33"/>
      <c r="X22" s="33"/>
      <c r="Y22" s="33"/>
      <c r="Z22" s="33"/>
      <c r="AA22" s="33"/>
      <c r="AB22" s="82"/>
      <c r="AC22" s="45">
        <v>7</v>
      </c>
      <c r="AD22" s="339" t="str">
        <f t="shared" si="49"/>
        <v>BHAJANLAL</v>
      </c>
      <c r="AE22" s="339"/>
      <c r="AF22" s="339"/>
      <c r="AG22" s="339"/>
      <c r="AH22" s="7" t="s">
        <v>885</v>
      </c>
      <c r="AI22" s="7" t="s">
        <v>885</v>
      </c>
      <c r="AJ22" s="7" t="s">
        <v>885</v>
      </c>
      <c r="AK22" s="7" t="s">
        <v>885</v>
      </c>
      <c r="AL22" s="7" t="s">
        <v>885</v>
      </c>
      <c r="AM22" s="7" t="s">
        <v>885</v>
      </c>
      <c r="AN22" s="7" t="s">
        <v>885</v>
      </c>
      <c r="AO22" s="7" t="s">
        <v>885</v>
      </c>
      <c r="AP22" s="7" t="s">
        <v>885</v>
      </c>
      <c r="AQ22" s="7" t="s">
        <v>885</v>
      </c>
      <c r="AR22" s="7" t="s">
        <v>885</v>
      </c>
      <c r="AS22" s="7" t="s">
        <v>885</v>
      </c>
      <c r="AT22" s="7" t="s">
        <v>885</v>
      </c>
      <c r="AU22" s="7" t="s">
        <v>885</v>
      </c>
      <c r="AV22" s="7" t="s">
        <v>885</v>
      </c>
      <c r="AW22" s="7" t="s">
        <v>885</v>
      </c>
      <c r="AX22" s="7" t="s">
        <v>885</v>
      </c>
      <c r="AY22" s="7" t="s">
        <v>885</v>
      </c>
      <c r="AZ22" s="7" t="s">
        <v>885</v>
      </c>
      <c r="BA22" s="7" t="s">
        <v>885</v>
      </c>
      <c r="BB22" s="7" t="s">
        <v>885</v>
      </c>
      <c r="BC22" s="7" t="s">
        <v>885</v>
      </c>
      <c r="BD22" s="7" t="s">
        <v>885</v>
      </c>
      <c r="BE22" s="7" t="s">
        <v>885</v>
      </c>
      <c r="BF22" s="7" t="s">
        <v>885</v>
      </c>
      <c r="BG22" s="7" t="s">
        <v>885</v>
      </c>
      <c r="BH22" s="7" t="s">
        <v>885</v>
      </c>
      <c r="BI22" s="7" t="s">
        <v>885</v>
      </c>
      <c r="BJ22" s="7" t="s">
        <v>885</v>
      </c>
      <c r="BK22" s="16">
        <f t="shared" si="50"/>
        <v>0</v>
      </c>
      <c r="BL22" s="16">
        <f t="shared" si="51"/>
        <v>0</v>
      </c>
      <c r="BM22" s="16">
        <f t="shared" si="52"/>
        <v>0</v>
      </c>
      <c r="BN22" s="16"/>
      <c r="BO22" s="16"/>
      <c r="BP22" s="16"/>
      <c r="BQ22" s="18">
        <f t="shared" si="53"/>
        <v>0</v>
      </c>
      <c r="BR22" s="18">
        <f t="shared" si="53"/>
        <v>0</v>
      </c>
      <c r="BS22" s="47">
        <f t="shared" si="53"/>
        <v>0</v>
      </c>
      <c r="BZ22" s="8"/>
    </row>
    <row r="23" spans="1:78" s="6" customFormat="1" x14ac:dyDescent="0.25">
      <c r="A23" s="378"/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 t="s">
        <v>28</v>
      </c>
      <c r="N23" s="406"/>
      <c r="O23" s="33" t="s">
        <v>29</v>
      </c>
      <c r="P23" s="33" t="s">
        <v>23</v>
      </c>
      <c r="Q23" s="406" t="s">
        <v>30</v>
      </c>
      <c r="R23" s="406"/>
      <c r="S23" s="406"/>
      <c r="T23" s="33"/>
      <c r="U23" s="33"/>
      <c r="V23" s="33"/>
      <c r="W23" s="33"/>
      <c r="X23" s="33"/>
      <c r="Y23" s="33"/>
      <c r="Z23" s="33"/>
      <c r="AA23" s="33"/>
      <c r="AB23" s="82"/>
      <c r="AC23" s="45">
        <v>8</v>
      </c>
      <c r="AD23" s="339" t="str">
        <f t="shared" si="49"/>
        <v>RAJENDER SINGH</v>
      </c>
      <c r="AE23" s="339"/>
      <c r="AF23" s="339"/>
      <c r="AG23" s="339"/>
      <c r="AH23" s="7" t="s">
        <v>885</v>
      </c>
      <c r="AI23" s="7" t="s">
        <v>885</v>
      </c>
      <c r="AJ23" s="7" t="s">
        <v>885</v>
      </c>
      <c r="AK23" s="7" t="s">
        <v>885</v>
      </c>
      <c r="AL23" s="7" t="s">
        <v>885</v>
      </c>
      <c r="AM23" s="7" t="s">
        <v>885</v>
      </c>
      <c r="AN23" s="7" t="s">
        <v>885</v>
      </c>
      <c r="AO23" s="7" t="s">
        <v>885</v>
      </c>
      <c r="AP23" s="7" t="s">
        <v>885</v>
      </c>
      <c r="AQ23" s="7" t="s">
        <v>885</v>
      </c>
      <c r="AR23" s="7" t="s">
        <v>885</v>
      </c>
      <c r="AS23" s="7" t="s">
        <v>885</v>
      </c>
      <c r="AT23" s="7" t="s">
        <v>885</v>
      </c>
      <c r="AU23" s="7" t="s">
        <v>885</v>
      </c>
      <c r="AV23" s="7" t="s">
        <v>885</v>
      </c>
      <c r="AW23" s="7" t="s">
        <v>885</v>
      </c>
      <c r="AX23" s="7" t="s">
        <v>885</v>
      </c>
      <c r="AY23" s="7" t="s">
        <v>885</v>
      </c>
      <c r="AZ23" s="7" t="s">
        <v>885</v>
      </c>
      <c r="BA23" s="7" t="s">
        <v>885</v>
      </c>
      <c r="BB23" s="7" t="s">
        <v>885</v>
      </c>
      <c r="BC23" s="7" t="s">
        <v>885</v>
      </c>
      <c r="BD23" s="7" t="s">
        <v>885</v>
      </c>
      <c r="BE23" s="7" t="s">
        <v>885</v>
      </c>
      <c r="BF23" s="7" t="s">
        <v>885</v>
      </c>
      <c r="BG23" s="7" t="s">
        <v>885</v>
      </c>
      <c r="BH23" s="7" t="s">
        <v>885</v>
      </c>
      <c r="BI23" s="7" t="s">
        <v>885</v>
      </c>
      <c r="BJ23" s="7" t="s">
        <v>885</v>
      </c>
      <c r="BK23" s="16">
        <f t="shared" si="50"/>
        <v>0</v>
      </c>
      <c r="BL23" s="16">
        <f t="shared" si="51"/>
        <v>0</v>
      </c>
      <c r="BM23" s="16">
        <f t="shared" si="52"/>
        <v>0</v>
      </c>
      <c r="BN23" s="16"/>
      <c r="BO23" s="16"/>
      <c r="BP23" s="16"/>
      <c r="BQ23" s="18">
        <f t="shared" si="53"/>
        <v>0</v>
      </c>
      <c r="BR23" s="18">
        <f t="shared" si="53"/>
        <v>0</v>
      </c>
      <c r="BS23" s="47">
        <f t="shared" si="53"/>
        <v>0</v>
      </c>
      <c r="BZ23" s="8"/>
    </row>
    <row r="24" spans="1:78" ht="17.45" customHeight="1" x14ac:dyDescent="0.25">
      <c r="A24" s="83" t="s">
        <v>32</v>
      </c>
      <c r="B24" s="7"/>
      <c r="C24" s="7"/>
      <c r="D24" s="7"/>
      <c r="E24" s="7"/>
      <c r="F24" s="7"/>
      <c r="G24" s="7"/>
      <c r="H24" s="7"/>
      <c r="I24" s="7"/>
      <c r="J24" s="7"/>
      <c r="K24" s="407">
        <f>J24+I24+H24+G24+F24+E24+D24+C24+B24</f>
        <v>0</v>
      </c>
      <c r="L24" s="407"/>
      <c r="M24" s="354"/>
      <c r="N24" s="354"/>
      <c r="O24" s="7"/>
      <c r="P24" s="7"/>
      <c r="Q24" s="354"/>
      <c r="R24" s="354"/>
      <c r="S24" s="7"/>
      <c r="T24" s="7"/>
      <c r="U24" s="7"/>
      <c r="V24" s="7"/>
      <c r="W24" s="7"/>
      <c r="X24" s="7"/>
      <c r="Y24" s="7"/>
      <c r="Z24" s="7"/>
      <c r="AA24" s="7"/>
      <c r="AB24" s="84"/>
      <c r="AC24" s="45">
        <v>9</v>
      </c>
      <c r="AD24" s="339" t="str">
        <f t="shared" si="49"/>
        <v>K</v>
      </c>
      <c r="AE24" s="339"/>
      <c r="AF24" s="339"/>
      <c r="AG24" s="339"/>
      <c r="AH24" s="7" t="s">
        <v>885</v>
      </c>
      <c r="AI24" s="7" t="s">
        <v>885</v>
      </c>
      <c r="AJ24" s="7" t="s">
        <v>885</v>
      </c>
      <c r="AK24" s="7" t="s">
        <v>885</v>
      </c>
      <c r="AL24" s="7" t="s">
        <v>885</v>
      </c>
      <c r="AM24" s="7" t="s">
        <v>885</v>
      </c>
      <c r="AN24" s="7" t="s">
        <v>885</v>
      </c>
      <c r="AO24" s="7" t="s">
        <v>885</v>
      </c>
      <c r="AP24" s="7" t="s">
        <v>885</v>
      </c>
      <c r="AQ24" s="7" t="s">
        <v>885</v>
      </c>
      <c r="AR24" s="7" t="s">
        <v>885</v>
      </c>
      <c r="AS24" s="7" t="s">
        <v>885</v>
      </c>
      <c r="AT24" s="7" t="s">
        <v>885</v>
      </c>
      <c r="AU24" s="7" t="s">
        <v>885</v>
      </c>
      <c r="AV24" s="7" t="s">
        <v>885</v>
      </c>
      <c r="AW24" s="7" t="s">
        <v>885</v>
      </c>
      <c r="AX24" s="7" t="s">
        <v>885</v>
      </c>
      <c r="AY24" s="7" t="s">
        <v>885</v>
      </c>
      <c r="AZ24" s="7" t="s">
        <v>885</v>
      </c>
      <c r="BA24" s="7" t="s">
        <v>885</v>
      </c>
      <c r="BB24" s="7" t="s">
        <v>885</v>
      </c>
      <c r="BC24" s="7" t="s">
        <v>885</v>
      </c>
      <c r="BD24" s="7" t="s">
        <v>885</v>
      </c>
      <c r="BE24" s="7" t="s">
        <v>885</v>
      </c>
      <c r="BF24" s="7" t="s">
        <v>885</v>
      </c>
      <c r="BG24" s="7" t="s">
        <v>885</v>
      </c>
      <c r="BH24" s="7" t="s">
        <v>885</v>
      </c>
      <c r="BI24" s="7" t="s">
        <v>885</v>
      </c>
      <c r="BJ24" s="7" t="s">
        <v>885</v>
      </c>
      <c r="BK24" s="16">
        <f t="shared" si="50"/>
        <v>0</v>
      </c>
      <c r="BL24" s="16">
        <f t="shared" si="51"/>
        <v>0</v>
      </c>
      <c r="BM24" s="16">
        <f t="shared" si="52"/>
        <v>0</v>
      </c>
      <c r="BN24" s="16"/>
      <c r="BO24" s="16"/>
      <c r="BP24" s="16"/>
      <c r="BQ24" s="18">
        <f t="shared" si="53"/>
        <v>0</v>
      </c>
      <c r="BR24" s="18">
        <f t="shared" si="53"/>
        <v>0</v>
      </c>
      <c r="BS24" s="47">
        <f t="shared" si="53"/>
        <v>0</v>
      </c>
    </row>
    <row r="25" spans="1:78" ht="20.100000000000001" customHeight="1" x14ac:dyDescent="0.25">
      <c r="A25" s="83" t="s">
        <v>34</v>
      </c>
      <c r="B25" s="7"/>
      <c r="C25" s="7"/>
      <c r="D25" s="7"/>
      <c r="E25" s="7"/>
      <c r="F25" s="7"/>
      <c r="G25" s="7"/>
      <c r="H25" s="7"/>
      <c r="I25" s="7"/>
      <c r="J25" s="7"/>
      <c r="K25" s="407">
        <f t="shared" ref="K25:K27" si="54">J25+I25+H25+G25+F25+E25+D25+C25+B25</f>
        <v>0</v>
      </c>
      <c r="L25" s="407"/>
      <c r="M25" s="354"/>
      <c r="N25" s="354"/>
      <c r="O25" s="7"/>
      <c r="P25" s="7"/>
      <c r="Q25" s="354"/>
      <c r="R25" s="354"/>
      <c r="S25" s="7"/>
      <c r="T25" s="41"/>
      <c r="U25" s="41"/>
      <c r="V25" s="41"/>
      <c r="W25" s="41"/>
      <c r="X25" s="41"/>
      <c r="Y25" s="41"/>
      <c r="Z25" s="41"/>
      <c r="AA25" s="41"/>
      <c r="AB25" s="85"/>
      <c r="AC25" s="385" t="s">
        <v>84</v>
      </c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96" t="s">
        <v>85</v>
      </c>
      <c r="BI25" s="396"/>
      <c r="BJ25" s="396"/>
      <c r="BK25" s="396"/>
      <c r="BL25" s="396"/>
      <c r="BM25" s="396"/>
      <c r="BN25" s="396"/>
      <c r="BO25" s="396"/>
      <c r="BP25" s="397"/>
      <c r="BQ25" s="397"/>
      <c r="BR25" s="397"/>
      <c r="BS25" s="48"/>
    </row>
    <row r="26" spans="1:78" ht="20.100000000000001" customHeight="1" x14ac:dyDescent="0.25">
      <c r="A26" s="83" t="s">
        <v>5</v>
      </c>
      <c r="B26" s="34">
        <f>B24+B25</f>
        <v>0</v>
      </c>
      <c r="C26" s="34">
        <f t="shared" ref="C26:J26" si="55">C24+C25</f>
        <v>0</v>
      </c>
      <c r="D26" s="34">
        <f t="shared" si="55"/>
        <v>0</v>
      </c>
      <c r="E26" s="34">
        <f t="shared" si="55"/>
        <v>0</v>
      </c>
      <c r="F26" s="34">
        <f t="shared" si="55"/>
        <v>0</v>
      </c>
      <c r="G26" s="34">
        <f t="shared" si="55"/>
        <v>0</v>
      </c>
      <c r="H26" s="34">
        <f t="shared" si="55"/>
        <v>0</v>
      </c>
      <c r="I26" s="34">
        <f t="shared" si="55"/>
        <v>0</v>
      </c>
      <c r="J26" s="34">
        <f t="shared" si="55"/>
        <v>0</v>
      </c>
      <c r="K26" s="407">
        <f>K24+K25</f>
        <v>0</v>
      </c>
      <c r="L26" s="407"/>
      <c r="M26" s="413">
        <f>M24+M25</f>
        <v>0</v>
      </c>
      <c r="N26" s="413"/>
      <c r="O26" s="34">
        <f t="shared" ref="O26:P26" si="56">O24+O25</f>
        <v>0</v>
      </c>
      <c r="P26" s="34">
        <f t="shared" si="56"/>
        <v>0</v>
      </c>
      <c r="Q26" s="413">
        <f>Q24+Q25</f>
        <v>0</v>
      </c>
      <c r="R26" s="413"/>
      <c r="S26" s="39">
        <f>S24+S25</f>
        <v>0</v>
      </c>
      <c r="T26" s="39"/>
      <c r="U26" s="39"/>
      <c r="V26" s="39"/>
      <c r="W26" s="39"/>
      <c r="X26" s="39"/>
      <c r="Y26" s="39"/>
      <c r="Z26" s="39"/>
      <c r="AA26" s="39"/>
      <c r="AB26" s="86"/>
      <c r="AC26" s="398" t="s">
        <v>107</v>
      </c>
      <c r="AD26" s="365"/>
      <c r="AE26" s="365"/>
      <c r="AF26" s="365"/>
      <c r="AG26" s="365"/>
      <c r="AH26" s="312"/>
      <c r="AI26" s="312"/>
      <c r="AJ26" s="312"/>
      <c r="AK26" s="312"/>
      <c r="AL26" s="312"/>
      <c r="AM26" s="365" t="s">
        <v>62</v>
      </c>
      <c r="AN26" s="365"/>
      <c r="AO26" s="312"/>
      <c r="AP26" s="312"/>
      <c r="AQ26" s="312"/>
      <c r="AR26" s="365" t="s">
        <v>105</v>
      </c>
      <c r="AS26" s="365"/>
      <c r="AT26" s="312"/>
      <c r="AU26" s="312"/>
      <c r="AV26" s="312"/>
      <c r="AW26" s="365" t="s">
        <v>106</v>
      </c>
      <c r="AX26" s="365"/>
      <c r="AY26" s="393"/>
      <c r="AZ26" s="394"/>
      <c r="BA26" s="395"/>
      <c r="BB26" s="44">
        <v>2</v>
      </c>
      <c r="BC26" s="365" t="s">
        <v>62</v>
      </c>
      <c r="BD26" s="365"/>
      <c r="BE26" s="312"/>
      <c r="BF26" s="312"/>
      <c r="BG26" s="312"/>
      <c r="BH26" s="365" t="s">
        <v>105</v>
      </c>
      <c r="BI26" s="365"/>
      <c r="BJ26" s="312"/>
      <c r="BK26" s="312"/>
      <c r="BL26" s="312"/>
      <c r="BM26" s="365" t="s">
        <v>106</v>
      </c>
      <c r="BN26" s="365"/>
      <c r="BO26" s="312"/>
      <c r="BP26" s="312"/>
      <c r="BQ26" s="312"/>
      <c r="BR26" s="312"/>
      <c r="BS26" s="366"/>
    </row>
    <row r="27" spans="1:78" ht="17.45" customHeight="1" x14ac:dyDescent="0.25">
      <c r="A27" s="83" t="s">
        <v>33</v>
      </c>
      <c r="B27" s="7"/>
      <c r="C27" s="7"/>
      <c r="D27" s="7"/>
      <c r="E27" s="7"/>
      <c r="F27" s="7"/>
      <c r="G27" s="7"/>
      <c r="H27" s="7"/>
      <c r="I27" s="7"/>
      <c r="J27" s="7"/>
      <c r="K27" s="407">
        <f t="shared" si="54"/>
        <v>0</v>
      </c>
      <c r="L27" s="407"/>
      <c r="M27" s="354"/>
      <c r="N27" s="354"/>
      <c r="O27" s="7"/>
      <c r="P27" s="7"/>
      <c r="Q27" s="354"/>
      <c r="R27" s="354"/>
      <c r="S27" s="7"/>
      <c r="T27" s="41"/>
      <c r="U27" s="41"/>
      <c r="V27" s="41"/>
      <c r="W27" s="41"/>
      <c r="X27" s="41"/>
      <c r="Y27" s="41"/>
      <c r="Z27" s="41"/>
      <c r="AA27" s="41"/>
      <c r="AB27" s="85"/>
      <c r="AC27" s="387" t="s">
        <v>108</v>
      </c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9"/>
    </row>
    <row r="28" spans="1:78" ht="20.100000000000001" customHeight="1" x14ac:dyDescent="0.25">
      <c r="A28" s="83" t="s">
        <v>35</v>
      </c>
      <c r="B28" s="35">
        <f>B26-B27</f>
        <v>0</v>
      </c>
      <c r="C28" s="35">
        <f t="shared" ref="C28:J28" si="57">C26-C27</f>
        <v>0</v>
      </c>
      <c r="D28" s="35">
        <f t="shared" si="57"/>
        <v>0</v>
      </c>
      <c r="E28" s="35">
        <f t="shared" si="57"/>
        <v>0</v>
      </c>
      <c r="F28" s="35">
        <f t="shared" si="57"/>
        <v>0</v>
      </c>
      <c r="G28" s="35">
        <f t="shared" si="57"/>
        <v>0</v>
      </c>
      <c r="H28" s="35">
        <f t="shared" si="57"/>
        <v>0</v>
      </c>
      <c r="I28" s="35">
        <f t="shared" si="57"/>
        <v>0</v>
      </c>
      <c r="J28" s="35">
        <f t="shared" si="57"/>
        <v>0</v>
      </c>
      <c r="K28" s="408">
        <f>K26-K27</f>
        <v>0</v>
      </c>
      <c r="L28" s="408"/>
      <c r="M28" s="410">
        <f>M26-M27</f>
        <v>0</v>
      </c>
      <c r="N28" s="411"/>
      <c r="O28" s="35">
        <f>O26-O27</f>
        <v>0</v>
      </c>
      <c r="P28" s="35">
        <f>P26-P27</f>
        <v>0</v>
      </c>
      <c r="Q28" s="410">
        <f>Q26-Q27</f>
        <v>0</v>
      </c>
      <c r="R28" s="411"/>
      <c r="S28" s="35">
        <f>S26-S27</f>
        <v>0</v>
      </c>
      <c r="T28" s="35"/>
      <c r="U28" s="35"/>
      <c r="V28" s="35"/>
      <c r="W28" s="35"/>
      <c r="X28" s="35"/>
      <c r="Y28" s="35"/>
      <c r="Z28" s="35"/>
      <c r="AA28" s="35"/>
      <c r="AB28" s="87"/>
      <c r="AC28" s="367" t="s">
        <v>90</v>
      </c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 t="s">
        <v>89</v>
      </c>
      <c r="AR28" s="361"/>
      <c r="AS28" s="361"/>
      <c r="AT28" s="361"/>
      <c r="AU28" s="361"/>
      <c r="AV28" s="361"/>
      <c r="AW28" s="361"/>
      <c r="AX28" s="361"/>
      <c r="AY28" s="390" t="s">
        <v>88</v>
      </c>
      <c r="AZ28" s="391"/>
      <c r="BA28" s="391"/>
      <c r="BB28" s="391"/>
      <c r="BC28" s="391"/>
      <c r="BD28" s="392"/>
      <c r="BE28" s="361" t="s">
        <v>97</v>
      </c>
      <c r="BF28" s="361"/>
      <c r="BG28" s="361"/>
      <c r="BH28" s="361" t="s">
        <v>86</v>
      </c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2"/>
    </row>
    <row r="29" spans="1:78" ht="24.95" customHeight="1" x14ac:dyDescent="0.2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90"/>
      <c r="M29" s="412"/>
      <c r="N29" s="412"/>
      <c r="O29" s="89"/>
      <c r="P29" s="89"/>
      <c r="Q29" s="412"/>
      <c r="R29" s="412"/>
      <c r="S29" s="89"/>
      <c r="T29" s="89"/>
      <c r="U29" s="89"/>
      <c r="V29" s="89"/>
      <c r="W29" s="89"/>
      <c r="X29" s="89"/>
      <c r="Y29" s="89"/>
      <c r="Z29" s="89"/>
      <c r="AA29" s="89"/>
      <c r="AB29" s="91"/>
      <c r="AC29" s="367" t="s">
        <v>92</v>
      </c>
      <c r="AD29" s="361"/>
      <c r="AE29" s="361"/>
      <c r="AF29" s="361" t="s">
        <v>93</v>
      </c>
      <c r="AG29" s="361"/>
      <c r="AH29" s="361"/>
      <c r="AI29" s="361" t="s">
        <v>94</v>
      </c>
      <c r="AJ29" s="361"/>
      <c r="AK29" s="361" t="s">
        <v>95</v>
      </c>
      <c r="AL29" s="361"/>
      <c r="AM29" s="361" t="s">
        <v>91</v>
      </c>
      <c r="AN29" s="361"/>
      <c r="AO29" s="361" t="s">
        <v>5</v>
      </c>
      <c r="AP29" s="361"/>
      <c r="AQ29" s="361" t="s">
        <v>96</v>
      </c>
      <c r="AR29" s="361"/>
      <c r="AS29" s="361"/>
      <c r="AT29" s="361" t="s">
        <v>98</v>
      </c>
      <c r="AU29" s="361"/>
      <c r="AV29" s="361"/>
      <c r="AW29" s="361" t="s">
        <v>104</v>
      </c>
      <c r="AX29" s="361"/>
      <c r="AY29" s="361" t="s">
        <v>7</v>
      </c>
      <c r="AZ29" s="361"/>
      <c r="BA29" s="361" t="s">
        <v>8</v>
      </c>
      <c r="BB29" s="361"/>
      <c r="BC29" s="361" t="s">
        <v>9</v>
      </c>
      <c r="BD29" s="361"/>
      <c r="BE29" s="361"/>
      <c r="BF29" s="361"/>
      <c r="BG29" s="361"/>
      <c r="BH29" s="361" t="s">
        <v>99</v>
      </c>
      <c r="BI29" s="361"/>
      <c r="BJ29" s="361" t="s">
        <v>100</v>
      </c>
      <c r="BK29" s="361"/>
      <c r="BL29" s="361" t="s">
        <v>101</v>
      </c>
      <c r="BM29" s="361"/>
      <c r="BN29" s="361" t="s">
        <v>102</v>
      </c>
      <c r="BO29" s="361"/>
      <c r="BP29" s="361" t="s">
        <v>91</v>
      </c>
      <c r="BQ29" s="361"/>
      <c r="BR29" s="361" t="s">
        <v>103</v>
      </c>
      <c r="BS29" s="362"/>
    </row>
    <row r="30" spans="1:78" ht="14.45" customHeight="1" x14ac:dyDescent="0.25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90"/>
      <c r="L30" s="90"/>
      <c r="M30" s="412"/>
      <c r="N30" s="412"/>
      <c r="O30" s="89"/>
      <c r="P30" s="89"/>
      <c r="Q30" s="412"/>
      <c r="R30" s="412"/>
      <c r="S30" s="89"/>
      <c r="T30" s="89"/>
      <c r="U30" s="89"/>
      <c r="V30" s="89"/>
      <c r="W30" s="89"/>
      <c r="X30" s="89"/>
      <c r="Y30" s="89"/>
      <c r="Z30" s="89"/>
      <c r="AA30" s="89"/>
      <c r="AB30" s="91"/>
      <c r="AC30" s="363">
        <v>1</v>
      </c>
      <c r="AD30" s="339"/>
      <c r="AE30" s="339"/>
      <c r="AF30" s="339">
        <v>2</v>
      </c>
      <c r="AG30" s="339"/>
      <c r="AH30" s="339"/>
      <c r="AI30" s="339">
        <v>3</v>
      </c>
      <c r="AJ30" s="339"/>
      <c r="AK30" s="339">
        <v>4</v>
      </c>
      <c r="AL30" s="339"/>
      <c r="AM30" s="339">
        <v>5</v>
      </c>
      <c r="AN30" s="339"/>
      <c r="AO30" s="339">
        <f>AC30+AF30+AI30+AK30+AM30</f>
        <v>15</v>
      </c>
      <c r="AP30" s="339"/>
      <c r="AQ30" s="339" t="s">
        <v>903</v>
      </c>
      <c r="AR30" s="339"/>
      <c r="AS30" s="339"/>
      <c r="AT30" s="339" t="s">
        <v>905</v>
      </c>
      <c r="AU30" s="339"/>
      <c r="AV30" s="339"/>
      <c r="AW30" s="339"/>
      <c r="AX30" s="339"/>
      <c r="AY30" s="339">
        <v>2</v>
      </c>
      <c r="AZ30" s="339"/>
      <c r="BA30" s="339">
        <v>2</v>
      </c>
      <c r="BB30" s="339"/>
      <c r="BC30" s="339">
        <f>AY30+BA30</f>
        <v>4</v>
      </c>
      <c r="BD30" s="339"/>
      <c r="BE30" s="339" t="s">
        <v>902</v>
      </c>
      <c r="BF30" s="339"/>
      <c r="BG30" s="339"/>
      <c r="BH30" s="360" t="s">
        <v>906</v>
      </c>
      <c r="BI30" s="339"/>
      <c r="BJ30" s="339" t="s">
        <v>904</v>
      </c>
      <c r="BK30" s="339"/>
      <c r="BL30" s="339"/>
      <c r="BM30" s="339"/>
      <c r="BN30" s="339"/>
      <c r="BO30" s="339"/>
      <c r="BP30" s="339"/>
      <c r="BQ30" s="339"/>
      <c r="BR30" s="339" t="s">
        <v>903</v>
      </c>
      <c r="BS30" s="364"/>
    </row>
    <row r="31" spans="1:78" ht="14.45" customHeight="1" x14ac:dyDescent="0.2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418"/>
      <c r="L31" s="418"/>
      <c r="M31" s="412"/>
      <c r="N31" s="412"/>
      <c r="O31" s="89"/>
      <c r="P31" s="89"/>
      <c r="Q31" s="412"/>
      <c r="R31" s="412"/>
      <c r="S31" s="89"/>
      <c r="T31" s="89"/>
      <c r="U31" s="89"/>
      <c r="V31" s="89"/>
      <c r="W31" s="89"/>
      <c r="X31" s="89"/>
      <c r="Y31" s="89"/>
      <c r="Z31" s="89"/>
      <c r="AA31" s="89"/>
      <c r="AB31" s="91"/>
      <c r="AC31" s="355" t="s">
        <v>113</v>
      </c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7"/>
    </row>
    <row r="32" spans="1:78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405"/>
      <c r="L32" s="405"/>
      <c r="M32" s="409"/>
      <c r="N32" s="409"/>
      <c r="O32" s="80"/>
      <c r="P32" s="80"/>
      <c r="Q32" s="409"/>
      <c r="R32" s="409"/>
      <c r="S32" s="80"/>
      <c r="T32" s="80"/>
      <c r="U32" s="80"/>
      <c r="V32" s="80"/>
      <c r="W32" s="80"/>
      <c r="X32" s="80"/>
      <c r="Y32" s="80"/>
      <c r="Z32" s="80"/>
      <c r="AA32" s="80"/>
      <c r="AB32" s="92"/>
      <c r="AC32" s="355" t="s">
        <v>114</v>
      </c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7"/>
    </row>
    <row r="33" spans="1:71" x14ac:dyDescent="0.2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92"/>
      <c r="AC33" s="355" t="s">
        <v>115</v>
      </c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7"/>
    </row>
    <row r="34" spans="1:71" x14ac:dyDescent="0.25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92"/>
      <c r="AC34" s="358" t="s">
        <v>116</v>
      </c>
      <c r="AD34" s="359"/>
      <c r="AE34" s="359"/>
      <c r="AF34" s="359"/>
      <c r="AG34" s="359"/>
      <c r="AH34" s="359"/>
      <c r="AI34" s="339"/>
      <c r="AJ34" s="339"/>
      <c r="AK34" s="339"/>
      <c r="AL34" s="339"/>
      <c r="AM34" s="339"/>
      <c r="AN34" s="339"/>
      <c r="AO34" s="4"/>
      <c r="AP34" s="359" t="s">
        <v>53</v>
      </c>
      <c r="AQ34" s="359"/>
      <c r="AR34" s="359"/>
      <c r="AS34" s="359"/>
      <c r="AT34" s="339"/>
      <c r="AU34" s="339"/>
      <c r="AV34" s="339"/>
      <c r="AW34" s="33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298"/>
      <c r="BK34" s="298"/>
      <c r="BL34" s="298"/>
      <c r="BM34" s="298"/>
      <c r="BN34" s="298"/>
      <c r="BO34" s="298"/>
      <c r="BP34" s="298"/>
      <c r="BQ34" s="298"/>
      <c r="BR34" s="298"/>
      <c r="BS34" s="50"/>
    </row>
    <row r="35" spans="1:71" x14ac:dyDescent="0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92"/>
      <c r="AC35" s="51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52"/>
      <c r="BC35" s="52"/>
      <c r="BD35" s="49"/>
      <c r="BE35" s="49"/>
      <c r="BF35" s="49"/>
      <c r="BG35" s="49"/>
      <c r="BH35" s="49"/>
      <c r="BI35" s="49"/>
      <c r="BJ35" s="298"/>
      <c r="BK35" s="298"/>
      <c r="BL35" s="298"/>
      <c r="BM35" s="298"/>
      <c r="BN35" s="298"/>
      <c r="BO35" s="298"/>
      <c r="BP35" s="298"/>
      <c r="BQ35" s="298"/>
      <c r="BR35" s="298"/>
      <c r="BS35" s="50"/>
    </row>
    <row r="36" spans="1:71" ht="15.75" thickBot="1" x14ac:dyDescent="0.3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53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382" t="s">
        <v>117</v>
      </c>
      <c r="BK36" s="383"/>
      <c r="BL36" s="383"/>
      <c r="BM36" s="383"/>
      <c r="BN36" s="383"/>
      <c r="BO36" s="383"/>
      <c r="BP36" s="383"/>
      <c r="BQ36" s="383"/>
      <c r="BR36" s="384"/>
      <c r="BS36" s="55"/>
    </row>
  </sheetData>
  <sheetProtection selectLockedCells="1"/>
  <mergeCells count="391">
    <mergeCell ref="Y3:AA3"/>
    <mergeCell ref="D3:V3"/>
    <mergeCell ref="Q5:S5"/>
    <mergeCell ref="Q6:S6"/>
    <mergeCell ref="V4:X4"/>
    <mergeCell ref="V5:X5"/>
    <mergeCell ref="D4:G4"/>
    <mergeCell ref="D5:G5"/>
    <mergeCell ref="D6:G6"/>
    <mergeCell ref="AA4:AB4"/>
    <mergeCell ref="T9:V9"/>
    <mergeCell ref="W9:Y9"/>
    <mergeCell ref="Z9:AB9"/>
    <mergeCell ref="A2:AB2"/>
    <mergeCell ref="Y4:Z4"/>
    <mergeCell ref="Y5:AA5"/>
    <mergeCell ref="V6:X6"/>
    <mergeCell ref="Y6:AA6"/>
    <mergeCell ref="N6:P6"/>
    <mergeCell ref="H4:I4"/>
    <mergeCell ref="H5:I5"/>
    <mergeCell ref="H6:I6"/>
    <mergeCell ref="J4:M4"/>
    <mergeCell ref="J5:M5"/>
    <mergeCell ref="J6:M6"/>
    <mergeCell ref="Q4:S4"/>
    <mergeCell ref="B4:C4"/>
    <mergeCell ref="B6:C6"/>
    <mergeCell ref="B5:C5"/>
    <mergeCell ref="A9:A10"/>
    <mergeCell ref="B9:D9"/>
    <mergeCell ref="E9:G9"/>
    <mergeCell ref="H9:J9"/>
    <mergeCell ref="W3:X3"/>
    <mergeCell ref="B3:C3"/>
    <mergeCell ref="K9:M9"/>
    <mergeCell ref="A21:S21"/>
    <mergeCell ref="A22:A23"/>
    <mergeCell ref="B22:B23"/>
    <mergeCell ref="C22:C23"/>
    <mergeCell ref="D22:D23"/>
    <mergeCell ref="D19:E19"/>
    <mergeCell ref="O18:P18"/>
    <mergeCell ref="O19:P19"/>
    <mergeCell ref="L19:N19"/>
    <mergeCell ref="B19:C19"/>
    <mergeCell ref="E18:F18"/>
    <mergeCell ref="G18:I18"/>
    <mergeCell ref="J18:K18"/>
    <mergeCell ref="J19:K19"/>
    <mergeCell ref="N5:P5"/>
    <mergeCell ref="N4:P4"/>
    <mergeCell ref="Q18:S18"/>
    <mergeCell ref="Q19:S19"/>
    <mergeCell ref="M31:N31"/>
    <mergeCell ref="M32:N32"/>
    <mergeCell ref="B8:S8"/>
    <mergeCell ref="B18:D18"/>
    <mergeCell ref="L18:N18"/>
    <mergeCell ref="G19:H19"/>
    <mergeCell ref="M28:N28"/>
    <mergeCell ref="Q30:R30"/>
    <mergeCell ref="M29:N29"/>
    <mergeCell ref="M30:N30"/>
    <mergeCell ref="I22:I23"/>
    <mergeCell ref="M23:N23"/>
    <mergeCell ref="M24:N24"/>
    <mergeCell ref="K31:L31"/>
    <mergeCell ref="Q31:R31"/>
    <mergeCell ref="Q23:R23"/>
    <mergeCell ref="M22:R22"/>
    <mergeCell ref="Q24:R24"/>
    <mergeCell ref="Q25:R25"/>
    <mergeCell ref="Q26:R26"/>
    <mergeCell ref="AO14:AO15"/>
    <mergeCell ref="AD16:AG16"/>
    <mergeCell ref="K32:L32"/>
    <mergeCell ref="E22:E23"/>
    <mergeCell ref="F22:F23"/>
    <mergeCell ref="G22:G23"/>
    <mergeCell ref="H22:H23"/>
    <mergeCell ref="J22:J23"/>
    <mergeCell ref="K24:L24"/>
    <mergeCell ref="K25:L25"/>
    <mergeCell ref="K26:L26"/>
    <mergeCell ref="K27:L27"/>
    <mergeCell ref="K28:L28"/>
    <mergeCell ref="K22:L23"/>
    <mergeCell ref="Q32:R32"/>
    <mergeCell ref="S22:S23"/>
    <mergeCell ref="Q27:R27"/>
    <mergeCell ref="Q28:R28"/>
    <mergeCell ref="Q29:R29"/>
    <mergeCell ref="M25:N25"/>
    <mergeCell ref="M26:N26"/>
    <mergeCell ref="M27:N27"/>
    <mergeCell ref="AD17:AG17"/>
    <mergeCell ref="AD21:AG21"/>
    <mergeCell ref="AD6:AF6"/>
    <mergeCell ref="AG6:AH6"/>
    <mergeCell ref="AP7:AR7"/>
    <mergeCell ref="AS7:AT7"/>
    <mergeCell ref="AU7:AV7"/>
    <mergeCell ref="B17:S17"/>
    <mergeCell ref="N9:P9"/>
    <mergeCell ref="Q9:S9"/>
    <mergeCell ref="AK6:AM6"/>
    <mergeCell ref="AN6:AO6"/>
    <mergeCell ref="AP6:AR6"/>
    <mergeCell ref="AS6:AT6"/>
    <mergeCell ref="AU6:AV6"/>
    <mergeCell ref="AI6:AJ6"/>
    <mergeCell ref="AD7:AF7"/>
    <mergeCell ref="AP10:AR10"/>
    <mergeCell ref="AS10:AT10"/>
    <mergeCell ref="AU10:AV10"/>
    <mergeCell ref="AP12:AR12"/>
    <mergeCell ref="AS12:AT12"/>
    <mergeCell ref="AU12:AV12"/>
    <mergeCell ref="AL14:AL15"/>
    <mergeCell ref="AM14:AM15"/>
    <mergeCell ref="AN14:AN15"/>
    <mergeCell ref="AU8:AV8"/>
    <mergeCell ref="AW8:AX8"/>
    <mergeCell ref="AY8:AZ8"/>
    <mergeCell ref="BA8:BB8"/>
    <mergeCell ref="BC8:BD8"/>
    <mergeCell ref="BE8:BF8"/>
    <mergeCell ref="BG8:BH8"/>
    <mergeCell ref="BC6:BD6"/>
    <mergeCell ref="BE6:BF6"/>
    <mergeCell ref="BG6:BH6"/>
    <mergeCell ref="AW6:AX6"/>
    <mergeCell ref="BK9:BO9"/>
    <mergeCell ref="BP9:BS9"/>
    <mergeCell ref="BI8:BJ8"/>
    <mergeCell ref="BK8:BO8"/>
    <mergeCell ref="BP8:BS8"/>
    <mergeCell ref="AD9:AF9"/>
    <mergeCell ref="AG9:AH9"/>
    <mergeCell ref="AI9:AJ9"/>
    <mergeCell ref="AK9:AM9"/>
    <mergeCell ref="AN9:AO9"/>
    <mergeCell ref="AP9:AR9"/>
    <mergeCell ref="AS9:AT9"/>
    <mergeCell ref="AU9:AV9"/>
    <mergeCell ref="AW9:AX9"/>
    <mergeCell ref="AY9:AZ9"/>
    <mergeCell ref="BA9:BB9"/>
    <mergeCell ref="BC9:BD9"/>
    <mergeCell ref="AD8:AF8"/>
    <mergeCell ref="AG8:AH8"/>
    <mergeCell ref="AI8:AJ8"/>
    <mergeCell ref="AK8:AM8"/>
    <mergeCell ref="AN8:AO8"/>
    <mergeCell ref="AP8:AR8"/>
    <mergeCell ref="AS8:AT8"/>
    <mergeCell ref="AI10:AJ10"/>
    <mergeCell ref="AK10:AM10"/>
    <mergeCell ref="AN10:AO10"/>
    <mergeCell ref="BE11:BF11"/>
    <mergeCell ref="BG11:BH11"/>
    <mergeCell ref="BI11:BJ11"/>
    <mergeCell ref="BE9:BF9"/>
    <mergeCell ref="BG9:BH9"/>
    <mergeCell ref="BI9:BJ9"/>
    <mergeCell ref="AW10:AX10"/>
    <mergeCell ref="BK11:BO11"/>
    <mergeCell ref="BP11:BS11"/>
    <mergeCell ref="BI10:BJ10"/>
    <mergeCell ref="BK10:BO10"/>
    <mergeCell ref="BP10:BS10"/>
    <mergeCell ref="AD11:AF11"/>
    <mergeCell ref="AG11:AH11"/>
    <mergeCell ref="AI11:AJ11"/>
    <mergeCell ref="AK11:AM11"/>
    <mergeCell ref="AN11:AO11"/>
    <mergeCell ref="AP11:AR11"/>
    <mergeCell ref="AS11:AT11"/>
    <mergeCell ref="AU11:AV11"/>
    <mergeCell ref="AW11:AX11"/>
    <mergeCell ref="AY11:AZ11"/>
    <mergeCell ref="BA11:BB11"/>
    <mergeCell ref="BC11:BD11"/>
    <mergeCell ref="BA10:BB10"/>
    <mergeCell ref="BC10:BD10"/>
    <mergeCell ref="BE10:BF10"/>
    <mergeCell ref="BG10:BH10"/>
    <mergeCell ref="AY10:AZ10"/>
    <mergeCell ref="AD10:AF10"/>
    <mergeCell ref="AG10:AH10"/>
    <mergeCell ref="AY12:AZ12"/>
    <mergeCell ref="AD12:AF12"/>
    <mergeCell ref="AG12:AH12"/>
    <mergeCell ref="AI12:AJ12"/>
    <mergeCell ref="AK12:AM12"/>
    <mergeCell ref="AN12:AO12"/>
    <mergeCell ref="BE13:BF13"/>
    <mergeCell ref="BI12:BJ12"/>
    <mergeCell ref="BK12:BO12"/>
    <mergeCell ref="AC13:AO13"/>
    <mergeCell ref="AP13:AS13"/>
    <mergeCell ref="AW12:AX12"/>
    <mergeCell ref="AW14:AW15"/>
    <mergeCell ref="AX14:AX15"/>
    <mergeCell ref="AY14:AY15"/>
    <mergeCell ref="AZ14:AZ15"/>
    <mergeCell ref="BQ14:BS14"/>
    <mergeCell ref="AT13:AX13"/>
    <mergeCell ref="BA13:BD13"/>
    <mergeCell ref="BG13:BS13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AC14:AC15"/>
    <mergeCell ref="AD14:AG15"/>
    <mergeCell ref="AH14:AH15"/>
    <mergeCell ref="AI14:AI15"/>
    <mergeCell ref="AJ14:AJ15"/>
    <mergeCell ref="AK14:AK15"/>
    <mergeCell ref="BJ36:BR36"/>
    <mergeCell ref="AW30:AX30"/>
    <mergeCell ref="AW28:AX28"/>
    <mergeCell ref="AD23:AG23"/>
    <mergeCell ref="AD24:AG24"/>
    <mergeCell ref="AC25:BG25"/>
    <mergeCell ref="AC27:BS27"/>
    <mergeCell ref="AD18:AG18"/>
    <mergeCell ref="AD19:AG19"/>
    <mergeCell ref="AD20:AG20"/>
    <mergeCell ref="AD22:AG22"/>
    <mergeCell ref="AY28:BD28"/>
    <mergeCell ref="AY26:BA26"/>
    <mergeCell ref="BH25:BO25"/>
    <mergeCell ref="BP25:BR25"/>
    <mergeCell ref="AC26:AG26"/>
    <mergeCell ref="AH26:AL26"/>
    <mergeCell ref="AM26:AN26"/>
    <mergeCell ref="AO26:AQ26"/>
    <mergeCell ref="AR26:AS26"/>
    <mergeCell ref="AT26:AV26"/>
    <mergeCell ref="AW26:AX26"/>
    <mergeCell ref="BC26:BD26"/>
    <mergeCell ref="BE26:BG26"/>
    <mergeCell ref="AC1:BS1"/>
    <mergeCell ref="AC2:AC3"/>
    <mergeCell ref="AD2:AF3"/>
    <mergeCell ref="AG2:AH3"/>
    <mergeCell ref="AI2:AJ3"/>
    <mergeCell ref="AK2:AM3"/>
    <mergeCell ref="AN2:AO3"/>
    <mergeCell ref="AP2:AR3"/>
    <mergeCell ref="AS2:AX2"/>
    <mergeCell ref="AY2:BB2"/>
    <mergeCell ref="BC2:BD3"/>
    <mergeCell ref="BE2:BF3"/>
    <mergeCell ref="BG2:BH3"/>
    <mergeCell ref="BI2:BJ3"/>
    <mergeCell ref="AD4:AF4"/>
    <mergeCell ref="AG4:AH4"/>
    <mergeCell ref="AI4:AJ4"/>
    <mergeCell ref="AK4:AM4"/>
    <mergeCell ref="AN4:AO4"/>
    <mergeCell ref="BK2:BO3"/>
    <mergeCell ref="BP2:BS3"/>
    <mergeCell ref="AS3:AT3"/>
    <mergeCell ref="AU3:AV3"/>
    <mergeCell ref="AW3:AX3"/>
    <mergeCell ref="AY3:AZ3"/>
    <mergeCell ref="BA3:BB3"/>
    <mergeCell ref="AW7:AX7"/>
    <mergeCell ref="AY7:AZ7"/>
    <mergeCell ref="BP5:BS5"/>
    <mergeCell ref="BA4:BB4"/>
    <mergeCell ref="BC4:BD4"/>
    <mergeCell ref="BE4:BF4"/>
    <mergeCell ref="BG4:BH4"/>
    <mergeCell ref="AP4:AR4"/>
    <mergeCell ref="AS4:AT4"/>
    <mergeCell ref="AU4:AV4"/>
    <mergeCell ref="AW4:AX4"/>
    <mergeCell ref="AY4:AZ4"/>
    <mergeCell ref="BC5:BD5"/>
    <mergeCell ref="AS5:AT5"/>
    <mergeCell ref="AU5:AV5"/>
    <mergeCell ref="AW5:AX5"/>
    <mergeCell ref="AY5:AZ5"/>
    <mergeCell ref="BA5:BB5"/>
    <mergeCell ref="AY6:AZ6"/>
    <mergeCell ref="BA6:BB6"/>
    <mergeCell ref="BP6:BS6"/>
    <mergeCell ref="BK6:BO6"/>
    <mergeCell ref="BI6:BJ6"/>
    <mergeCell ref="AP14:AP15"/>
    <mergeCell ref="AQ14:AQ15"/>
    <mergeCell ref="AR14:AR15"/>
    <mergeCell ref="AS14:AS15"/>
    <mergeCell ref="BI14:BI15"/>
    <mergeCell ref="BJ14:BJ15"/>
    <mergeCell ref="BK14:BM14"/>
    <mergeCell ref="BN14:BP14"/>
    <mergeCell ref="AT14:AT15"/>
    <mergeCell ref="AU14:AU15"/>
    <mergeCell ref="BP12:BS12"/>
    <mergeCell ref="AY13:AZ13"/>
    <mergeCell ref="BA12:BB12"/>
    <mergeCell ref="BC12:BD12"/>
    <mergeCell ref="BE12:BF12"/>
    <mergeCell ref="BG12:BH12"/>
    <mergeCell ref="AV14:AV15"/>
    <mergeCell ref="BH26:BI26"/>
    <mergeCell ref="BJ26:BL26"/>
    <mergeCell ref="BM26:BN26"/>
    <mergeCell ref="BO26:BS26"/>
    <mergeCell ref="BH28:BS28"/>
    <mergeCell ref="AC29:AE29"/>
    <mergeCell ref="AF29:AH29"/>
    <mergeCell ref="AI29:AJ29"/>
    <mergeCell ref="AK29:AL29"/>
    <mergeCell ref="AM29:AN29"/>
    <mergeCell ref="AO29:AP29"/>
    <mergeCell ref="AQ29:AS29"/>
    <mergeCell ref="AT29:AV29"/>
    <mergeCell ref="AW29:AX29"/>
    <mergeCell ref="AY29:AZ29"/>
    <mergeCell ref="BA29:BB29"/>
    <mergeCell ref="BC29:BD29"/>
    <mergeCell ref="BH29:BI29"/>
    <mergeCell ref="BJ29:BK29"/>
    <mergeCell ref="AC28:AP28"/>
    <mergeCell ref="AQ28:AV28"/>
    <mergeCell ref="BE28:BG29"/>
    <mergeCell ref="BL29:BM29"/>
    <mergeCell ref="BN29:BO29"/>
    <mergeCell ref="BP29:BQ29"/>
    <mergeCell ref="BR29:BS29"/>
    <mergeCell ref="AC30:AE30"/>
    <mergeCell ref="AF30:AH30"/>
    <mergeCell ref="AI30:AJ30"/>
    <mergeCell ref="AK30:AL30"/>
    <mergeCell ref="AM30:AN30"/>
    <mergeCell ref="AO30:AP30"/>
    <mergeCell ref="AQ30:AS30"/>
    <mergeCell ref="AT30:AV30"/>
    <mergeCell ref="AY30:AZ30"/>
    <mergeCell ref="BA30:BB30"/>
    <mergeCell ref="BC30:BD30"/>
    <mergeCell ref="BP30:BQ30"/>
    <mergeCell ref="BR30:BS30"/>
    <mergeCell ref="AC31:BS31"/>
    <mergeCell ref="AC32:BS32"/>
    <mergeCell ref="AC34:AH34"/>
    <mergeCell ref="AI34:AN34"/>
    <mergeCell ref="AP34:AS34"/>
    <mergeCell ref="AT34:AW34"/>
    <mergeCell ref="BJ34:BR35"/>
    <mergeCell ref="BE30:BG30"/>
    <mergeCell ref="BH30:BI30"/>
    <mergeCell ref="BJ30:BK30"/>
    <mergeCell ref="BL30:BM30"/>
    <mergeCell ref="BN30:BO30"/>
    <mergeCell ref="AC33:BS33"/>
    <mergeCell ref="AG7:AH7"/>
    <mergeCell ref="AI7:AJ7"/>
    <mergeCell ref="AK7:AM7"/>
    <mergeCell ref="AN7:AO7"/>
    <mergeCell ref="BI4:BJ4"/>
    <mergeCell ref="BK4:BO4"/>
    <mergeCell ref="BP4:BS4"/>
    <mergeCell ref="AD5:AF5"/>
    <mergeCell ref="AG5:AH5"/>
    <mergeCell ref="AI5:AJ5"/>
    <mergeCell ref="AK5:AM5"/>
    <mergeCell ref="AN5:AO5"/>
    <mergeCell ref="AP5:AR5"/>
    <mergeCell ref="BE5:BF5"/>
    <mergeCell ref="BG5:BH5"/>
    <mergeCell ref="BI5:BJ5"/>
    <mergeCell ref="BK5:BO5"/>
    <mergeCell ref="BI7:BJ7"/>
    <mergeCell ref="BK7:BO7"/>
    <mergeCell ref="BP7:BS7"/>
    <mergeCell ref="BA7:BB7"/>
    <mergeCell ref="BC7:BD7"/>
    <mergeCell ref="BE7:BF7"/>
    <mergeCell ref="BG7:BH7"/>
  </mergeCells>
  <dataValidations count="7">
    <dataValidation type="list" allowBlank="1" showInputMessage="1" showErrorMessage="1" sqref="AH16:BJ24" xr:uid="{00000000-0002-0000-0400-000000000000}">
      <formula1>"P,CL,ML,PL,A"</formula1>
    </dataValidation>
    <dataValidation type="list" allowBlank="1" showInputMessage="1" showErrorMessage="1" sqref="Y4:Z4" xr:uid="{00000000-0002-0000-0400-000001000000}">
      <formula1>$BZ$4:$BZ$15</formula1>
    </dataValidation>
    <dataValidation type="list" allowBlank="1" showInputMessage="1" showErrorMessage="1" sqref="AA4:AB4" xr:uid="{00000000-0002-0000-0400-000002000000}">
      <formula1>"2020,2021"</formula1>
    </dataValidation>
    <dataValidation type="list" allowBlank="1" showInputMessage="1" showErrorMessage="1" sqref="AQ30:AS30 BE30:BG30" xr:uid="{00000000-0002-0000-0400-000003000000}">
      <formula1>"है ,नहीं"</formula1>
    </dataValidation>
    <dataValidation type="list" allowBlank="1" showInputMessage="1" showErrorMessage="1" sqref="AT30:AV30" xr:uid="{00000000-0002-0000-0400-000004000000}">
      <formula1>"अधूरी,पूर्ण"</formula1>
    </dataValidation>
    <dataValidation type="list" allowBlank="1" showInputMessage="1" showErrorMessage="1" sqref="AW30:AX30" xr:uid="{00000000-0002-0000-0400-000005000000}">
      <formula1>"कच्ची,पक्की"</formula1>
    </dataValidation>
    <dataValidation type="list" allowBlank="1" showInputMessage="1" showErrorMessage="1" sqref="BH30:BQ30" xr:uid="{00000000-0002-0000-0400-000006000000}">
      <formula1>$BZ$2:$CA$2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2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7000000}">
          <x14:formula1>
            <xm:f>MASTER!$B$9:$B$18</xm:f>
          </x14:formula1>
          <xm:sqref>AD4:AD12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I36"/>
  <sheetViews>
    <sheetView showGridLines="0" view="pageLayout" topLeftCell="A15" zoomScaleNormal="85" workbookViewId="0">
      <selection activeCell="CK2" sqref="CK2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1" width="9.28515625" style="195"/>
    <col min="82" max="82" width="11.42578125" style="195" customWidth="1"/>
    <col min="83" max="85" width="9.28515625" style="195" hidden="1" customWidth="1"/>
    <col min="86" max="86" width="0" style="195" hidden="1" customWidth="1"/>
    <col min="87" max="87" width="19.42578125" style="195" hidden="1" customWidth="1"/>
    <col min="88" max="88" width="0" style="195" hidden="1" customWidth="1"/>
    <col min="89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  <c r="CI3" s="236" t="s">
        <v>982</v>
      </c>
    </row>
    <row r="4" spans="1:87" ht="16.5" customHeight="1" thickBot="1" x14ac:dyDescent="0.3">
      <c r="A4" s="114" t="s">
        <v>36</v>
      </c>
      <c r="B4" s="452" t="s">
        <v>38</v>
      </c>
      <c r="C4" s="453"/>
      <c r="D4" s="454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"&amp;2020</f>
        <v>JUL 2020</v>
      </c>
      <c r="AC4" s="459"/>
      <c r="AD4" s="459"/>
      <c r="AE4" s="459"/>
      <c r="AF4" s="459"/>
      <c r="AG4" s="460"/>
      <c r="AH4" s="116"/>
      <c r="AI4" s="117">
        <v>1</v>
      </c>
      <c r="AJ4" s="541" t="s">
        <v>280</v>
      </c>
      <c r="AK4" s="542"/>
      <c r="AL4" s="529" t="str">
        <f t="shared" ref="AL4:AL12" si="0">IFERROR(IF($AJ4="","",VLOOKUP($AJ4,MPR_2,4,0)),"")</f>
        <v>मूल</v>
      </c>
      <c r="AM4" s="529"/>
      <c r="AN4" s="528"/>
      <c r="AO4" s="527" t="str">
        <f t="shared" ref="AO4:AO12" si="1">IFERROR(IF($AJ4="","",VLOOKUP($AJ4,MPR_2,6,0)),"")</f>
        <v>प्रधानाध्यापक</v>
      </c>
      <c r="AP4" s="528"/>
      <c r="AQ4" s="527" t="str">
        <f t="shared" ref="AQ4:AQ12" si="2">IFERROR(IF($AJ4="","",VLOOKUP($AJ4,MPR_2,8,0)),"")</f>
        <v>SRI</v>
      </c>
      <c r="AR4" s="529"/>
      <c r="AS4" s="528"/>
      <c r="AT4" s="523" t="str">
        <f t="shared" ref="AT4:AT12" si="3">IFERROR(IF($AJ4="","",VLOOKUP($AJ4,MPR_2,11,0)),"")</f>
        <v>SC</v>
      </c>
      <c r="AU4" s="523" t="str">
        <f t="shared" ref="AU4:AU12" si="4">IF($AJ4="","",VLOOKUP($AJ4,MPR_2,8,0))</f>
        <v>SRI</v>
      </c>
      <c r="AV4" s="525">
        <f t="shared" ref="AV4:AV12" si="5">IFERROR(IF($AJ4="","",VLOOKUP($AJ4,MPR_2,13,0)),"")</f>
        <v>31634</v>
      </c>
      <c r="AW4" s="526"/>
      <c r="AX4" s="531"/>
      <c r="AY4" s="523" t="str">
        <f t="shared" ref="AY4:AY12" si="6">IFERROR(IF($AJ4="","",VLOOKUP($AJ4,MPR_2,16,0)),"")</f>
        <v>MA</v>
      </c>
      <c r="AZ4" s="523" t="str">
        <f t="shared" ref="AZ4:AZ12" si="7">IF($AJ4="","",VLOOKUP($AJ4,MPR_2,8,0))</f>
        <v>SRI</v>
      </c>
      <c r="BA4" s="523">
        <f t="shared" ref="BA4:BA12" si="8">IFERROR(IF($AJ4="","",VLOOKUP($AJ4,MPR_2,18,0)),"")</f>
        <v>2010</v>
      </c>
      <c r="BB4" s="523" t="str">
        <f t="shared" ref="BB4:BB12" si="9">IF($AJ4="","",VLOOKUP($AJ4,MPR_2,8,0))</f>
        <v>SRI</v>
      </c>
      <c r="BC4" s="523" t="str">
        <f t="shared" ref="BC4:BC12" si="10">IFERROR(IF($AJ4="","",VLOOKUP($AJ4,MPR_2,20,0)),"")</f>
        <v>POL.SC</v>
      </c>
      <c r="BD4" s="523" t="str">
        <f t="shared" ref="BD4:BD12" si="11">IF($AJ4="","",VLOOKUP($AJ4,MPR_2,8,0))</f>
        <v>SRI</v>
      </c>
      <c r="BE4" s="523" t="str">
        <f t="shared" ref="BE4:BE12" si="12">IFERROR(IF($AJ4="","",VLOOKUP($AJ4,MPR_2,22,0)),"")</f>
        <v>B.ED.</v>
      </c>
      <c r="BF4" s="523" t="str">
        <f t="shared" ref="BF4:BF12" si="13">IF($AJ4="","",VLOOKUP($AJ4,MPR_2,8,0))</f>
        <v>SRI</v>
      </c>
      <c r="BG4" s="524">
        <f t="shared" ref="BG4:BG12" si="14">IFERROR(IF($AJ4="","",VLOOKUP($AJ4,MPR_2,24,0)),"")</f>
        <v>2011</v>
      </c>
      <c r="BH4" s="524" t="str">
        <f t="shared" ref="BH4:BH12" si="15">IF($AJ4="","",VLOOKUP($AJ4,MPR_2,8,0))</f>
        <v>SRI</v>
      </c>
      <c r="BI4" s="525">
        <f t="shared" ref="BI4:BI12" si="16">IFERROR(IF($AJ4="","",VLOOKUP($AJ4,MPR_2,26,0)),"")</f>
        <v>43327</v>
      </c>
      <c r="BJ4" s="526" t="str">
        <f t="shared" ref="BJ4:BJ12" si="17">IF($AJ4="","",VLOOKUP($AJ4,MPR_2,8,0))</f>
        <v>SRI</v>
      </c>
      <c r="BK4" s="525">
        <f t="shared" ref="BK4:BK12" si="18">IFERROR(IF($AJ4="","",VLOOKUP($AJ4,MPR_2,28,0)),"")</f>
        <v>43327</v>
      </c>
      <c r="BL4" s="531" t="str">
        <f t="shared" ref="BL4:BL12" si="19">IF($AJ4="","",VLOOKUP($AJ4,MPR_2,8,0))</f>
        <v>SRI</v>
      </c>
      <c r="BM4" s="525">
        <f t="shared" ref="BM4:BM12" si="20">IFERROR(IF($AJ4="","",VLOOKUP($AJ4,MPR_2,30,0)),"")</f>
        <v>44378</v>
      </c>
      <c r="BN4" s="526" t="str">
        <f t="shared" ref="BN4:BN12" si="21">IF($AJ4="","",VLOOKUP($AJ4,MPR_2,8,0))</f>
        <v>SRI</v>
      </c>
      <c r="BO4" s="523">
        <f t="shared" ref="BO4:BO12" si="22">IFERROR(IF($AJ4="","",VLOOKUP($AJ4,MPR_2,32,0)),"")</f>
        <v>1</v>
      </c>
      <c r="BP4" s="523" t="str">
        <f t="shared" ref="BP4:BP12" si="23">IF($AJ4="","",VLOOKUP($AJ4,MPR_2,8,0))</f>
        <v>SRI</v>
      </c>
      <c r="BQ4" s="523" t="str">
        <f t="shared" ref="BQ4:BQ12" si="24">IFERROR(IF($AJ4="","",VLOOKUP($AJ4,MPR_2,34,0)),"")</f>
        <v>01234567891</v>
      </c>
      <c r="BR4" s="523" t="str">
        <f t="shared" ref="BR4:BU12" si="25">IF($AJ4="","",VLOOKUP($AJ4,MPR_2,8,0))</f>
        <v>SRI</v>
      </c>
      <c r="BS4" s="523" t="str">
        <f t="shared" si="25"/>
        <v>SRI</v>
      </c>
      <c r="BT4" s="523" t="str">
        <f t="shared" si="25"/>
        <v>SRI</v>
      </c>
      <c r="BU4" s="523" t="str">
        <f t="shared" si="25"/>
        <v>SRI</v>
      </c>
      <c r="BV4" s="523">
        <f t="shared" ref="BV4:BV12" si="26">IFERROR(IF($AJ4="","",VLOOKUP($AJ4,MPR_2,39,0)),"")</f>
        <v>999999999</v>
      </c>
      <c r="BW4" s="523" t="str">
        <f t="shared" ref="BW4:BY12" si="27">IF($AJ4="","",VLOOKUP($AJ4,MPR_2,8,0))</f>
        <v>SRI</v>
      </c>
      <c r="BX4" s="523" t="str">
        <f t="shared" si="27"/>
        <v>SRI</v>
      </c>
      <c r="BY4" s="532" t="str">
        <f t="shared" si="27"/>
        <v>SRI</v>
      </c>
      <c r="CF4" s="195" t="s">
        <v>895</v>
      </c>
      <c r="CG4" s="195">
        <v>2020</v>
      </c>
      <c r="CI4" s="237" t="str">
        <f>MASTER!B9</f>
        <v>GURCHARAN SINGH</v>
      </c>
    </row>
    <row r="5" spans="1:87" ht="16.5" customHeight="1" x14ac:dyDescent="0.25">
      <c r="A5" s="118" t="s">
        <v>37</v>
      </c>
      <c r="B5" s="449" t="s">
        <v>46</v>
      </c>
      <c r="C5" s="450"/>
      <c r="D5" s="451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17">
        <v>2</v>
      </c>
      <c r="AJ5" s="467" t="s">
        <v>978</v>
      </c>
      <c r="AK5" s="467"/>
      <c r="AL5" s="529" t="str">
        <f t="shared" si="0"/>
        <v>मूल</v>
      </c>
      <c r="AM5" s="529"/>
      <c r="AN5" s="528"/>
      <c r="AO5" s="527" t="str">
        <f t="shared" si="1"/>
        <v>अध्यापक L-2</v>
      </c>
      <c r="AP5" s="528"/>
      <c r="AQ5" s="527" t="str">
        <f t="shared" si="2"/>
        <v>SRI</v>
      </c>
      <c r="AR5" s="529"/>
      <c r="AS5" s="528"/>
      <c r="AT5" s="523" t="str">
        <f t="shared" si="3"/>
        <v>OBC</v>
      </c>
      <c r="AU5" s="523" t="str">
        <f t="shared" si="4"/>
        <v>SRI</v>
      </c>
      <c r="AV5" s="525">
        <f t="shared" si="5"/>
        <v>31636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2012</v>
      </c>
      <c r="BB5" s="523" t="str">
        <f t="shared" si="9"/>
        <v>SRI</v>
      </c>
      <c r="BC5" s="523" t="str">
        <f t="shared" si="10"/>
        <v>GEO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2013</v>
      </c>
      <c r="BH5" s="524" t="str">
        <f t="shared" si="15"/>
        <v>SRI</v>
      </c>
      <c r="BI5" s="525">
        <f t="shared" si="16"/>
        <v>43329</v>
      </c>
      <c r="BJ5" s="526" t="str">
        <f t="shared" si="17"/>
        <v>SRI</v>
      </c>
      <c r="BK5" s="525">
        <f t="shared" si="18"/>
        <v>43329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3</v>
      </c>
      <c r="BP5" s="523" t="str">
        <f t="shared" si="23"/>
        <v>SRI</v>
      </c>
      <c r="BQ5" s="523" t="str">
        <f t="shared" si="24"/>
        <v>01234567893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777777777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237" t="str">
        <f>MASTER!B10</f>
        <v>SHYAM</v>
      </c>
    </row>
    <row r="6" spans="1:87" ht="14.45" customHeight="1" x14ac:dyDescent="0.25">
      <c r="A6" s="118" t="s">
        <v>37</v>
      </c>
      <c r="B6" s="449" t="s">
        <v>40</v>
      </c>
      <c r="C6" s="450"/>
      <c r="D6" s="451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17">
        <v>3</v>
      </c>
      <c r="AJ6" s="467" t="s">
        <v>943</v>
      </c>
      <c r="AK6" s="467"/>
      <c r="AL6" s="529" t="str">
        <f t="shared" si="0"/>
        <v>पं. राज</v>
      </c>
      <c r="AM6" s="529"/>
      <c r="AN6" s="528"/>
      <c r="AO6" s="527" t="str">
        <f t="shared" si="1"/>
        <v>अध्यापक L-1</v>
      </c>
      <c r="AP6" s="528"/>
      <c r="AQ6" s="527" t="str">
        <f t="shared" si="2"/>
        <v>SRI</v>
      </c>
      <c r="AR6" s="529"/>
      <c r="AS6" s="528"/>
      <c r="AT6" s="523">
        <f t="shared" si="3"/>
        <v>0</v>
      </c>
      <c r="AU6" s="523" t="str">
        <f t="shared" si="4"/>
        <v>SRI</v>
      </c>
      <c r="AV6" s="525">
        <f t="shared" si="5"/>
        <v>31638</v>
      </c>
      <c r="AW6" s="526"/>
      <c r="AX6" s="531"/>
      <c r="AY6" s="523" t="str">
        <f t="shared" si="6"/>
        <v>MA</v>
      </c>
      <c r="AZ6" s="523" t="str">
        <f t="shared" si="7"/>
        <v>SRI</v>
      </c>
      <c r="BA6" s="523">
        <f t="shared" si="8"/>
        <v>2014</v>
      </c>
      <c r="BB6" s="523" t="str">
        <f t="shared" si="9"/>
        <v>SRI</v>
      </c>
      <c r="BC6" s="523" t="str">
        <f t="shared" si="10"/>
        <v>HISTORY</v>
      </c>
      <c r="BD6" s="523" t="str">
        <f t="shared" si="11"/>
        <v>SRI</v>
      </c>
      <c r="BE6" s="523" t="str">
        <f t="shared" si="12"/>
        <v>B.ED.</v>
      </c>
      <c r="BF6" s="523" t="str">
        <f t="shared" si="13"/>
        <v>SRI</v>
      </c>
      <c r="BG6" s="524">
        <f t="shared" si="14"/>
        <v>2015</v>
      </c>
      <c r="BH6" s="524" t="str">
        <f t="shared" si="15"/>
        <v>SRI</v>
      </c>
      <c r="BI6" s="525">
        <f t="shared" si="16"/>
        <v>43331</v>
      </c>
      <c r="BJ6" s="526" t="str">
        <f t="shared" si="17"/>
        <v>SRI</v>
      </c>
      <c r="BK6" s="525">
        <f t="shared" si="18"/>
        <v>43331</v>
      </c>
      <c r="BL6" s="531" t="str">
        <f t="shared" si="19"/>
        <v>SRI</v>
      </c>
      <c r="BM6" s="525">
        <f t="shared" si="20"/>
        <v>44378</v>
      </c>
      <c r="BN6" s="526" t="str">
        <f t="shared" si="21"/>
        <v>SRI</v>
      </c>
      <c r="BO6" s="523">
        <f t="shared" si="22"/>
        <v>5</v>
      </c>
      <c r="BP6" s="523" t="str">
        <f t="shared" si="23"/>
        <v>SRI</v>
      </c>
      <c r="BQ6" s="523" t="str">
        <f t="shared" si="24"/>
        <v>01234567895</v>
      </c>
      <c r="BR6" s="523" t="str">
        <f t="shared" si="25"/>
        <v>SRI</v>
      </c>
      <c r="BS6" s="523" t="str">
        <f t="shared" si="25"/>
        <v>SRI</v>
      </c>
      <c r="BT6" s="523" t="str">
        <f t="shared" si="25"/>
        <v>SRI</v>
      </c>
      <c r="BU6" s="523" t="str">
        <f t="shared" si="25"/>
        <v>SRI</v>
      </c>
      <c r="BV6" s="523">
        <f t="shared" si="26"/>
        <v>555555555</v>
      </c>
      <c r="BW6" s="523" t="str">
        <f t="shared" si="27"/>
        <v>SRI</v>
      </c>
      <c r="BX6" s="523" t="str">
        <f t="shared" si="27"/>
        <v>SRI</v>
      </c>
      <c r="BY6" s="532" t="str">
        <f t="shared" si="27"/>
        <v>SRI</v>
      </c>
      <c r="CF6" s="195" t="s">
        <v>897</v>
      </c>
      <c r="CI6" s="237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17">
        <v>4</v>
      </c>
      <c r="AJ7" s="467" t="s">
        <v>979</v>
      </c>
      <c r="AK7" s="467"/>
      <c r="AL7" s="529" t="str">
        <f t="shared" si="0"/>
        <v>मूल</v>
      </c>
      <c r="AM7" s="529"/>
      <c r="AN7" s="528"/>
      <c r="AO7" s="527" t="str">
        <f t="shared" si="1"/>
        <v>प्रबोधक</v>
      </c>
      <c r="AP7" s="528"/>
      <c r="AQ7" s="527" t="str">
        <f t="shared" si="2"/>
        <v>SRI</v>
      </c>
      <c r="AR7" s="529"/>
      <c r="AS7" s="528"/>
      <c r="AT7" s="523">
        <f t="shared" si="3"/>
        <v>0</v>
      </c>
      <c r="AU7" s="523" t="str">
        <f t="shared" si="4"/>
        <v>SRI</v>
      </c>
      <c r="AV7" s="525">
        <f t="shared" si="5"/>
        <v>31637</v>
      </c>
      <c r="AW7" s="526"/>
      <c r="AX7" s="531"/>
      <c r="AY7" s="523" t="str">
        <f t="shared" si="6"/>
        <v>MA</v>
      </c>
      <c r="AZ7" s="523" t="str">
        <f t="shared" si="7"/>
        <v>SRI</v>
      </c>
      <c r="BA7" s="523">
        <f t="shared" si="8"/>
        <v>2013</v>
      </c>
      <c r="BB7" s="523" t="str">
        <f t="shared" si="9"/>
        <v>SRI</v>
      </c>
      <c r="BC7" s="523" t="str">
        <f t="shared" si="10"/>
        <v>POL.SC</v>
      </c>
      <c r="BD7" s="523" t="str">
        <f t="shared" si="11"/>
        <v>SRI</v>
      </c>
      <c r="BE7" s="523" t="str">
        <f t="shared" si="12"/>
        <v>B.ED.</v>
      </c>
      <c r="BF7" s="523" t="str">
        <f t="shared" si="13"/>
        <v>SRI</v>
      </c>
      <c r="BG7" s="524">
        <f t="shared" si="14"/>
        <v>2014</v>
      </c>
      <c r="BH7" s="524" t="str">
        <f t="shared" si="15"/>
        <v>SRI</v>
      </c>
      <c r="BI7" s="525">
        <f t="shared" si="16"/>
        <v>43330</v>
      </c>
      <c r="BJ7" s="526" t="str">
        <f t="shared" si="17"/>
        <v>SRI</v>
      </c>
      <c r="BK7" s="525">
        <f t="shared" si="18"/>
        <v>43330</v>
      </c>
      <c r="BL7" s="531" t="str">
        <f t="shared" si="19"/>
        <v>SRI</v>
      </c>
      <c r="BM7" s="525">
        <f t="shared" si="20"/>
        <v>44378</v>
      </c>
      <c r="BN7" s="526" t="str">
        <f t="shared" si="21"/>
        <v>SRI</v>
      </c>
      <c r="BO7" s="523">
        <f t="shared" si="22"/>
        <v>4</v>
      </c>
      <c r="BP7" s="523" t="str">
        <f t="shared" si="23"/>
        <v>SRI</v>
      </c>
      <c r="BQ7" s="523" t="str">
        <f t="shared" si="24"/>
        <v>01234567894</v>
      </c>
      <c r="BR7" s="523" t="str">
        <f t="shared" si="25"/>
        <v>SRI</v>
      </c>
      <c r="BS7" s="523" t="str">
        <f t="shared" si="25"/>
        <v>SRI</v>
      </c>
      <c r="BT7" s="523" t="str">
        <f t="shared" si="25"/>
        <v>SRI</v>
      </c>
      <c r="BU7" s="523" t="str">
        <f t="shared" si="25"/>
        <v>SRI</v>
      </c>
      <c r="BV7" s="523">
        <f t="shared" si="26"/>
        <v>666666666</v>
      </c>
      <c r="BW7" s="523" t="str">
        <f t="shared" si="27"/>
        <v>SRI</v>
      </c>
      <c r="BX7" s="523" t="str">
        <f t="shared" si="27"/>
        <v>SRI</v>
      </c>
      <c r="BY7" s="532" t="str">
        <f t="shared" si="27"/>
        <v>SRI</v>
      </c>
      <c r="CF7" s="195" t="s">
        <v>898</v>
      </c>
      <c r="CI7" s="237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17">
        <v>5</v>
      </c>
      <c r="AJ8" s="467" t="s">
        <v>978</v>
      </c>
      <c r="AK8" s="467"/>
      <c r="AL8" s="529" t="str">
        <f t="shared" si="0"/>
        <v>मूल</v>
      </c>
      <c r="AM8" s="529"/>
      <c r="AN8" s="528"/>
      <c r="AO8" s="527" t="str">
        <f t="shared" si="1"/>
        <v>अध्यापक L-2</v>
      </c>
      <c r="AP8" s="528"/>
      <c r="AQ8" s="527" t="str">
        <f t="shared" si="2"/>
        <v>SRI</v>
      </c>
      <c r="AR8" s="529"/>
      <c r="AS8" s="528"/>
      <c r="AT8" s="523" t="str">
        <f t="shared" si="3"/>
        <v>OBC</v>
      </c>
      <c r="AU8" s="523" t="str">
        <f t="shared" si="4"/>
        <v>SRI</v>
      </c>
      <c r="AV8" s="525">
        <f t="shared" si="5"/>
        <v>31636</v>
      </c>
      <c r="AW8" s="526"/>
      <c r="AX8" s="531"/>
      <c r="AY8" s="523" t="str">
        <f t="shared" si="6"/>
        <v>MA</v>
      </c>
      <c r="AZ8" s="523" t="str">
        <f t="shared" si="7"/>
        <v>SRI</v>
      </c>
      <c r="BA8" s="523">
        <f t="shared" si="8"/>
        <v>2012</v>
      </c>
      <c r="BB8" s="523" t="str">
        <f t="shared" si="9"/>
        <v>SRI</v>
      </c>
      <c r="BC8" s="523" t="str">
        <f t="shared" si="10"/>
        <v>GEO</v>
      </c>
      <c r="BD8" s="523" t="str">
        <f t="shared" si="11"/>
        <v>SRI</v>
      </c>
      <c r="BE8" s="523" t="str">
        <f t="shared" si="12"/>
        <v>B.ED.</v>
      </c>
      <c r="BF8" s="523" t="str">
        <f t="shared" si="13"/>
        <v>SRI</v>
      </c>
      <c r="BG8" s="524">
        <f t="shared" si="14"/>
        <v>2013</v>
      </c>
      <c r="BH8" s="524" t="str">
        <f t="shared" si="15"/>
        <v>SRI</v>
      </c>
      <c r="BI8" s="525">
        <f t="shared" si="16"/>
        <v>43329</v>
      </c>
      <c r="BJ8" s="526" t="str">
        <f t="shared" si="17"/>
        <v>SRI</v>
      </c>
      <c r="BK8" s="525">
        <f t="shared" si="18"/>
        <v>43329</v>
      </c>
      <c r="BL8" s="531" t="str">
        <f t="shared" si="19"/>
        <v>SRI</v>
      </c>
      <c r="BM8" s="525">
        <f t="shared" si="20"/>
        <v>44378</v>
      </c>
      <c r="BN8" s="526" t="str">
        <f t="shared" si="21"/>
        <v>SRI</v>
      </c>
      <c r="BO8" s="523">
        <f t="shared" si="22"/>
        <v>3</v>
      </c>
      <c r="BP8" s="523" t="str">
        <f t="shared" si="23"/>
        <v>SRI</v>
      </c>
      <c r="BQ8" s="523" t="str">
        <f t="shared" si="24"/>
        <v>01234567893</v>
      </c>
      <c r="BR8" s="523" t="str">
        <f t="shared" si="25"/>
        <v>SRI</v>
      </c>
      <c r="BS8" s="523" t="str">
        <f t="shared" si="25"/>
        <v>SRI</v>
      </c>
      <c r="BT8" s="523" t="str">
        <f t="shared" si="25"/>
        <v>SRI</v>
      </c>
      <c r="BU8" s="523" t="str">
        <f t="shared" si="25"/>
        <v>SRI</v>
      </c>
      <c r="BV8" s="523">
        <f t="shared" si="26"/>
        <v>777777777</v>
      </c>
      <c r="BW8" s="523" t="str">
        <f t="shared" si="27"/>
        <v>SRI</v>
      </c>
      <c r="BX8" s="523" t="str">
        <f t="shared" si="27"/>
        <v>SRI</v>
      </c>
      <c r="BY8" s="532" t="str">
        <f t="shared" si="27"/>
        <v>SRI</v>
      </c>
      <c r="CF8" s="195" t="s">
        <v>899</v>
      </c>
      <c r="CI8" s="237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17">
        <v>6</v>
      </c>
      <c r="AJ9" s="467" t="s">
        <v>980</v>
      </c>
      <c r="AK9" s="467"/>
      <c r="AL9" s="529" t="str">
        <f t="shared" si="0"/>
        <v>मूल</v>
      </c>
      <c r="AM9" s="529"/>
      <c r="AN9" s="528"/>
      <c r="AO9" s="527" t="str">
        <f t="shared" si="1"/>
        <v>अध्यापक L-2</v>
      </c>
      <c r="AP9" s="528"/>
      <c r="AQ9" s="527" t="str">
        <f t="shared" si="2"/>
        <v>SRI</v>
      </c>
      <c r="AR9" s="529"/>
      <c r="AS9" s="528"/>
      <c r="AT9" s="523">
        <f t="shared" si="3"/>
        <v>0</v>
      </c>
      <c r="AU9" s="523" t="str">
        <f t="shared" si="4"/>
        <v>SRI</v>
      </c>
      <c r="AV9" s="525">
        <f t="shared" si="5"/>
        <v>31639</v>
      </c>
      <c r="AW9" s="526"/>
      <c r="AX9" s="531"/>
      <c r="AY9" s="523" t="str">
        <f t="shared" si="6"/>
        <v>MA</v>
      </c>
      <c r="AZ9" s="523" t="str">
        <f t="shared" si="7"/>
        <v>SRI</v>
      </c>
      <c r="BA9" s="523">
        <f t="shared" si="8"/>
        <v>2015</v>
      </c>
      <c r="BB9" s="523" t="str">
        <f t="shared" si="9"/>
        <v>SRI</v>
      </c>
      <c r="BC9" s="523" t="str">
        <f t="shared" si="10"/>
        <v>GEO</v>
      </c>
      <c r="BD9" s="523" t="str">
        <f t="shared" si="11"/>
        <v>SRI</v>
      </c>
      <c r="BE9" s="523" t="str">
        <f t="shared" si="12"/>
        <v>B.ED.</v>
      </c>
      <c r="BF9" s="523" t="str">
        <f t="shared" si="13"/>
        <v>SRI</v>
      </c>
      <c r="BG9" s="524">
        <f t="shared" si="14"/>
        <v>2016</v>
      </c>
      <c r="BH9" s="524" t="str">
        <f t="shared" si="15"/>
        <v>SRI</v>
      </c>
      <c r="BI9" s="525">
        <f t="shared" si="16"/>
        <v>43332</v>
      </c>
      <c r="BJ9" s="526" t="str">
        <f t="shared" si="17"/>
        <v>SRI</v>
      </c>
      <c r="BK9" s="525">
        <f t="shared" si="18"/>
        <v>43332</v>
      </c>
      <c r="BL9" s="531" t="str">
        <f t="shared" si="19"/>
        <v>SRI</v>
      </c>
      <c r="BM9" s="525">
        <f t="shared" si="20"/>
        <v>44378</v>
      </c>
      <c r="BN9" s="526" t="str">
        <f t="shared" si="21"/>
        <v>SRI</v>
      </c>
      <c r="BO9" s="523">
        <f t="shared" si="22"/>
        <v>6</v>
      </c>
      <c r="BP9" s="523" t="str">
        <f t="shared" si="23"/>
        <v>SRI</v>
      </c>
      <c r="BQ9" s="523" t="str">
        <f t="shared" si="24"/>
        <v>01234567896</v>
      </c>
      <c r="BR9" s="523" t="str">
        <f t="shared" si="25"/>
        <v>SRI</v>
      </c>
      <c r="BS9" s="523" t="str">
        <f t="shared" si="25"/>
        <v>SRI</v>
      </c>
      <c r="BT9" s="523" t="str">
        <f t="shared" si="25"/>
        <v>SRI</v>
      </c>
      <c r="BU9" s="523" t="str">
        <f t="shared" si="25"/>
        <v>SRI</v>
      </c>
      <c r="BV9" s="523">
        <f t="shared" si="26"/>
        <v>444444444</v>
      </c>
      <c r="BW9" s="523" t="str">
        <f t="shared" si="27"/>
        <v>SRI</v>
      </c>
      <c r="BX9" s="523" t="str">
        <f t="shared" si="27"/>
        <v>SRI</v>
      </c>
      <c r="BY9" s="532" t="str">
        <f t="shared" si="27"/>
        <v>SRI</v>
      </c>
      <c r="CF9" s="195" t="s">
        <v>900</v>
      </c>
      <c r="CI9" s="237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17">
        <v>7</v>
      </c>
      <c r="AJ10" s="467" t="s">
        <v>981</v>
      </c>
      <c r="AK10" s="467"/>
      <c r="AL10" s="529" t="str">
        <f t="shared" si="0"/>
        <v>पं. राज</v>
      </c>
      <c r="AM10" s="529"/>
      <c r="AN10" s="528"/>
      <c r="AO10" s="527" t="str">
        <f t="shared" si="1"/>
        <v>प्रबोधक</v>
      </c>
      <c r="AP10" s="528"/>
      <c r="AQ10" s="527" t="str">
        <f t="shared" si="2"/>
        <v>SRI</v>
      </c>
      <c r="AR10" s="529"/>
      <c r="AS10" s="528"/>
      <c r="AT10" s="523">
        <f t="shared" si="3"/>
        <v>0</v>
      </c>
      <c r="AU10" s="523" t="str">
        <f t="shared" si="4"/>
        <v>SRI</v>
      </c>
      <c r="AV10" s="525">
        <f t="shared" si="5"/>
        <v>31640</v>
      </c>
      <c r="AW10" s="526"/>
      <c r="AX10" s="531"/>
      <c r="AY10" s="523" t="str">
        <f t="shared" si="6"/>
        <v>MA</v>
      </c>
      <c r="AZ10" s="523" t="str">
        <f t="shared" si="7"/>
        <v>SRI</v>
      </c>
      <c r="BA10" s="523">
        <f t="shared" si="8"/>
        <v>2016</v>
      </c>
      <c r="BB10" s="523" t="str">
        <f t="shared" si="9"/>
        <v>SRI</v>
      </c>
      <c r="BC10" s="523" t="str">
        <f t="shared" si="10"/>
        <v>POL.SC</v>
      </c>
      <c r="BD10" s="523" t="str">
        <f t="shared" si="11"/>
        <v>SRI</v>
      </c>
      <c r="BE10" s="523" t="str">
        <f t="shared" si="12"/>
        <v>B.ED.</v>
      </c>
      <c r="BF10" s="523" t="str">
        <f t="shared" si="13"/>
        <v>SRI</v>
      </c>
      <c r="BG10" s="524">
        <f t="shared" si="14"/>
        <v>2017</v>
      </c>
      <c r="BH10" s="524" t="str">
        <f t="shared" si="15"/>
        <v>SRI</v>
      </c>
      <c r="BI10" s="525">
        <f t="shared" si="16"/>
        <v>43333</v>
      </c>
      <c r="BJ10" s="526" t="str">
        <f t="shared" si="17"/>
        <v>SRI</v>
      </c>
      <c r="BK10" s="525">
        <f t="shared" si="18"/>
        <v>43333</v>
      </c>
      <c r="BL10" s="531" t="str">
        <f t="shared" si="19"/>
        <v>SRI</v>
      </c>
      <c r="BM10" s="525">
        <f t="shared" si="20"/>
        <v>44378</v>
      </c>
      <c r="BN10" s="526" t="str">
        <f t="shared" si="21"/>
        <v>SRI</v>
      </c>
      <c r="BO10" s="523">
        <f t="shared" si="22"/>
        <v>7</v>
      </c>
      <c r="BP10" s="523" t="str">
        <f t="shared" si="23"/>
        <v>SRI</v>
      </c>
      <c r="BQ10" s="523" t="str">
        <f t="shared" si="24"/>
        <v>01234567897</v>
      </c>
      <c r="BR10" s="523" t="str">
        <f t="shared" si="25"/>
        <v>SRI</v>
      </c>
      <c r="BS10" s="523" t="str">
        <f t="shared" si="25"/>
        <v>SRI</v>
      </c>
      <c r="BT10" s="523" t="str">
        <f t="shared" si="25"/>
        <v>SRI</v>
      </c>
      <c r="BU10" s="523" t="str">
        <f t="shared" si="25"/>
        <v>SRI</v>
      </c>
      <c r="BV10" s="523">
        <f t="shared" si="26"/>
        <v>333333333</v>
      </c>
      <c r="BW10" s="523" t="str">
        <f t="shared" si="27"/>
        <v>SRI</v>
      </c>
      <c r="BX10" s="523" t="str">
        <f t="shared" si="27"/>
        <v>SRI</v>
      </c>
      <c r="BY10" s="532" t="str">
        <f t="shared" si="27"/>
        <v>SRI</v>
      </c>
      <c r="CF10" s="195" t="s">
        <v>889</v>
      </c>
      <c r="CI10" s="237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35">
        <f>T11+W11+Z11</f>
        <v>1</v>
      </c>
      <c r="AD11" s="135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17">
        <v>8</v>
      </c>
      <c r="AJ11" s="467" t="s">
        <v>797</v>
      </c>
      <c r="AK11" s="467"/>
      <c r="AL11" s="529" t="str">
        <f t="shared" si="0"/>
        <v>मूल</v>
      </c>
      <c r="AM11" s="529"/>
      <c r="AN11" s="528"/>
      <c r="AO11" s="527" t="str">
        <f t="shared" si="1"/>
        <v>अध्यापक L-2</v>
      </c>
      <c r="AP11" s="528"/>
      <c r="AQ11" s="527" t="str">
        <f t="shared" si="2"/>
        <v>SRI</v>
      </c>
      <c r="AR11" s="529"/>
      <c r="AS11" s="528"/>
      <c r="AT11" s="523">
        <f t="shared" si="3"/>
        <v>0</v>
      </c>
      <c r="AU11" s="523" t="str">
        <f t="shared" si="4"/>
        <v>SRI</v>
      </c>
      <c r="AV11" s="525">
        <f t="shared" si="5"/>
        <v>31641</v>
      </c>
      <c r="AW11" s="526"/>
      <c r="AX11" s="531"/>
      <c r="AY11" s="523" t="str">
        <f t="shared" si="6"/>
        <v>MA</v>
      </c>
      <c r="AZ11" s="523" t="str">
        <f t="shared" si="7"/>
        <v>SRI</v>
      </c>
      <c r="BA11" s="523">
        <f t="shared" si="8"/>
        <v>2017</v>
      </c>
      <c r="BB11" s="523" t="str">
        <f t="shared" si="9"/>
        <v>SRI</v>
      </c>
      <c r="BC11" s="523" t="str">
        <f t="shared" si="10"/>
        <v>HISTORY</v>
      </c>
      <c r="BD11" s="523" t="str">
        <f t="shared" si="11"/>
        <v>SRI</v>
      </c>
      <c r="BE11" s="523" t="str">
        <f t="shared" si="12"/>
        <v>B.ED.</v>
      </c>
      <c r="BF11" s="523" t="str">
        <f t="shared" si="13"/>
        <v>SRI</v>
      </c>
      <c r="BG11" s="524">
        <f t="shared" si="14"/>
        <v>2018</v>
      </c>
      <c r="BH11" s="524" t="str">
        <f t="shared" si="15"/>
        <v>SRI</v>
      </c>
      <c r="BI11" s="525">
        <f t="shared" si="16"/>
        <v>43334</v>
      </c>
      <c r="BJ11" s="526" t="str">
        <f t="shared" si="17"/>
        <v>SRI</v>
      </c>
      <c r="BK11" s="525">
        <f t="shared" si="18"/>
        <v>43334</v>
      </c>
      <c r="BL11" s="531" t="str">
        <f t="shared" si="19"/>
        <v>SRI</v>
      </c>
      <c r="BM11" s="525">
        <f t="shared" si="20"/>
        <v>44378</v>
      </c>
      <c r="BN11" s="526" t="str">
        <f t="shared" si="21"/>
        <v>SRI</v>
      </c>
      <c r="BO11" s="523">
        <f t="shared" si="22"/>
        <v>8</v>
      </c>
      <c r="BP11" s="523" t="str">
        <f t="shared" si="23"/>
        <v>SRI</v>
      </c>
      <c r="BQ11" s="523" t="str">
        <f t="shared" si="24"/>
        <v>01234567898</v>
      </c>
      <c r="BR11" s="523" t="str">
        <f t="shared" si="25"/>
        <v>SRI</v>
      </c>
      <c r="BS11" s="523" t="str">
        <f t="shared" si="25"/>
        <v>SRI</v>
      </c>
      <c r="BT11" s="523" t="str">
        <f t="shared" si="25"/>
        <v>SRI</v>
      </c>
      <c r="BU11" s="523" t="str">
        <f t="shared" si="25"/>
        <v>SRI</v>
      </c>
      <c r="BV11" s="523">
        <f t="shared" si="26"/>
        <v>222222222</v>
      </c>
      <c r="BW11" s="523" t="str">
        <f t="shared" si="27"/>
        <v>SRI</v>
      </c>
      <c r="BX11" s="523" t="str">
        <f t="shared" si="27"/>
        <v>SRI</v>
      </c>
      <c r="BY11" s="532" t="str">
        <f t="shared" si="27"/>
        <v>SRI</v>
      </c>
      <c r="CF11" s="195" t="s">
        <v>890</v>
      </c>
      <c r="CI11" s="237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Q14" si="35">B12+E12+H12+K12+N12</f>
        <v>16</v>
      </c>
      <c r="R12" s="132">
        <f t="shared" ref="R12:R14" si="36">C12+F12+I12+L12+O12</f>
        <v>14</v>
      </c>
      <c r="S12" s="134">
        <f t="shared" ref="S12:S14" si="37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8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9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40">Z12+AA12</f>
        <v>10</v>
      </c>
      <c r="AC12" s="135">
        <f t="shared" ref="AC12:AC14" si="41">T12+W12+Z12</f>
        <v>6</v>
      </c>
      <c r="AD12" s="135">
        <f t="shared" ref="AD12:AD14" si="42">U12+X12+AA12</f>
        <v>26</v>
      </c>
      <c r="AE12" s="134">
        <f t="shared" ref="AE12:AE14" si="43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17">
        <v>9</v>
      </c>
      <c r="AJ12" s="467" t="s">
        <v>944</v>
      </c>
      <c r="AK12" s="467"/>
      <c r="AL12" s="529" t="str">
        <f t="shared" si="0"/>
        <v>मूल</v>
      </c>
      <c r="AM12" s="529"/>
      <c r="AN12" s="528"/>
      <c r="AO12" s="527" t="str">
        <f t="shared" si="1"/>
        <v>अध्यापक L-1</v>
      </c>
      <c r="AP12" s="528"/>
      <c r="AQ12" s="527" t="str">
        <f t="shared" si="2"/>
        <v>SRI</v>
      </c>
      <c r="AR12" s="529"/>
      <c r="AS12" s="528"/>
      <c r="AT12" s="523">
        <f t="shared" si="3"/>
        <v>0</v>
      </c>
      <c r="AU12" s="523" t="str">
        <f t="shared" si="4"/>
        <v>SRI</v>
      </c>
      <c r="AV12" s="525">
        <f t="shared" si="5"/>
        <v>31642</v>
      </c>
      <c r="AW12" s="526"/>
      <c r="AX12" s="531"/>
      <c r="AY12" s="523" t="str">
        <f t="shared" si="6"/>
        <v>MA</v>
      </c>
      <c r="AZ12" s="523" t="str">
        <f t="shared" si="7"/>
        <v>SRI</v>
      </c>
      <c r="BA12" s="523">
        <f t="shared" si="8"/>
        <v>2018</v>
      </c>
      <c r="BB12" s="523" t="str">
        <f t="shared" si="9"/>
        <v>SRI</v>
      </c>
      <c r="BC12" s="523" t="str">
        <f t="shared" si="10"/>
        <v>GEO</v>
      </c>
      <c r="BD12" s="523" t="str">
        <f t="shared" si="11"/>
        <v>SRI</v>
      </c>
      <c r="BE12" s="523" t="str">
        <f t="shared" si="12"/>
        <v>B.ED.</v>
      </c>
      <c r="BF12" s="523" t="str">
        <f t="shared" si="13"/>
        <v>SRI</v>
      </c>
      <c r="BG12" s="524">
        <f t="shared" si="14"/>
        <v>2019</v>
      </c>
      <c r="BH12" s="524" t="str">
        <f t="shared" si="15"/>
        <v>SRI</v>
      </c>
      <c r="BI12" s="525">
        <f t="shared" si="16"/>
        <v>43335</v>
      </c>
      <c r="BJ12" s="526" t="str">
        <f t="shared" si="17"/>
        <v>SRI</v>
      </c>
      <c r="BK12" s="525">
        <f t="shared" si="18"/>
        <v>43335</v>
      </c>
      <c r="BL12" s="531" t="str">
        <f t="shared" si="19"/>
        <v>SRI</v>
      </c>
      <c r="BM12" s="525">
        <f t="shared" si="20"/>
        <v>44378</v>
      </c>
      <c r="BN12" s="526" t="str">
        <f t="shared" si="21"/>
        <v>SRI</v>
      </c>
      <c r="BO12" s="523">
        <f t="shared" si="22"/>
        <v>9</v>
      </c>
      <c r="BP12" s="523" t="str">
        <f t="shared" si="23"/>
        <v>SRI</v>
      </c>
      <c r="BQ12" s="523" t="str">
        <f t="shared" si="24"/>
        <v>01234567899</v>
      </c>
      <c r="BR12" s="523" t="str">
        <f t="shared" si="25"/>
        <v>SRI</v>
      </c>
      <c r="BS12" s="523" t="str">
        <f t="shared" si="25"/>
        <v>SRI</v>
      </c>
      <c r="BT12" s="523" t="str">
        <f t="shared" si="25"/>
        <v>SRI</v>
      </c>
      <c r="BU12" s="523" t="str">
        <f t="shared" si="25"/>
        <v>SRI</v>
      </c>
      <c r="BV12" s="523">
        <f t="shared" si="26"/>
        <v>111111111</v>
      </c>
      <c r="BW12" s="523" t="str">
        <f t="shared" si="27"/>
        <v>SRI</v>
      </c>
      <c r="BX12" s="523" t="str">
        <f t="shared" si="27"/>
        <v>SRI</v>
      </c>
      <c r="BY12" s="532" t="str">
        <f t="shared" si="27"/>
        <v>SRI</v>
      </c>
      <c r="CF12" s="195" t="s">
        <v>891</v>
      </c>
      <c r="CI12" s="237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6"/>
        <v>16</v>
      </c>
      <c r="S13" s="134">
        <f t="shared" si="37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8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9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40"/>
        <v>7</v>
      </c>
      <c r="AC13" s="135">
        <f t="shared" si="41"/>
        <v>10</v>
      </c>
      <c r="AD13" s="135">
        <f t="shared" si="42"/>
        <v>5</v>
      </c>
      <c r="AE13" s="134">
        <f t="shared" si="43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44013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44043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237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6"/>
        <v>4</v>
      </c>
      <c r="S14" s="134">
        <f t="shared" si="37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8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9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40"/>
        <v>0</v>
      </c>
      <c r="AC14" s="135">
        <f t="shared" si="41"/>
        <v>1</v>
      </c>
      <c r="AD14" s="135">
        <f t="shared" si="42"/>
        <v>1</v>
      </c>
      <c r="AE14" s="134">
        <f t="shared" si="43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Wed</v>
      </c>
      <c r="AM14" s="143" t="str">
        <f t="shared" ref="AM14:BP14" ca="1" si="44">TEXT(AM15,"DDD")</f>
        <v>Thu</v>
      </c>
      <c r="AN14" s="143" t="str">
        <f t="shared" ca="1" si="44"/>
        <v>Fri</v>
      </c>
      <c r="AO14" s="143" t="str">
        <f t="shared" ca="1" si="44"/>
        <v>Sat</v>
      </c>
      <c r="AP14" s="143" t="str">
        <f t="shared" ca="1" si="44"/>
        <v>Sun</v>
      </c>
      <c r="AQ14" s="143" t="str">
        <f t="shared" ca="1" si="44"/>
        <v>Mon</v>
      </c>
      <c r="AR14" s="143" t="str">
        <f t="shared" ca="1" si="44"/>
        <v>Tue</v>
      </c>
      <c r="AS14" s="143" t="str">
        <f t="shared" ca="1" si="44"/>
        <v>Wed</v>
      </c>
      <c r="AT14" s="143" t="str">
        <f t="shared" ca="1" si="44"/>
        <v>Thu</v>
      </c>
      <c r="AU14" s="143" t="str">
        <f t="shared" ca="1" si="44"/>
        <v>Fri</v>
      </c>
      <c r="AV14" s="143" t="str">
        <f t="shared" ca="1" si="44"/>
        <v>Sat</v>
      </c>
      <c r="AW14" s="143" t="str">
        <f t="shared" ca="1" si="44"/>
        <v>Sun</v>
      </c>
      <c r="AX14" s="143" t="str">
        <f t="shared" ca="1" si="44"/>
        <v>Mon</v>
      </c>
      <c r="AY14" s="143" t="str">
        <f t="shared" ca="1" si="44"/>
        <v>Tue</v>
      </c>
      <c r="AZ14" s="143" t="str">
        <f t="shared" ca="1" si="44"/>
        <v>Wed</v>
      </c>
      <c r="BA14" s="143" t="str">
        <f t="shared" ca="1" si="44"/>
        <v>Thu</v>
      </c>
      <c r="BB14" s="143" t="str">
        <f t="shared" ca="1" si="44"/>
        <v>Fri</v>
      </c>
      <c r="BC14" s="143" t="str">
        <f t="shared" ca="1" si="44"/>
        <v>Sat</v>
      </c>
      <c r="BD14" s="143" t="str">
        <f t="shared" ca="1" si="44"/>
        <v>Sun</v>
      </c>
      <c r="BE14" s="143" t="str">
        <f t="shared" ca="1" si="44"/>
        <v>Mon</v>
      </c>
      <c r="BF14" s="143" t="str">
        <f t="shared" ca="1" si="44"/>
        <v>Tue</v>
      </c>
      <c r="BG14" s="143" t="str">
        <f t="shared" ca="1" si="44"/>
        <v>Wed</v>
      </c>
      <c r="BH14" s="143" t="str">
        <f t="shared" ca="1" si="44"/>
        <v>Thu</v>
      </c>
      <c r="BI14" s="143" t="str">
        <f t="shared" ca="1" si="44"/>
        <v>Fri</v>
      </c>
      <c r="BJ14" s="143" t="str">
        <f t="shared" ca="1" si="44"/>
        <v>Sat</v>
      </c>
      <c r="BK14" s="143" t="str">
        <f t="shared" ca="1" si="44"/>
        <v>Sun</v>
      </c>
      <c r="BL14" s="143" t="str">
        <f t="shared" ca="1" si="44"/>
        <v>Mon</v>
      </c>
      <c r="BM14" s="143" t="str">
        <f t="shared" ca="1" si="44"/>
        <v>Tue</v>
      </c>
      <c r="BN14" s="143" t="str">
        <f t="shared" ca="1" si="44"/>
        <v>Wed</v>
      </c>
      <c r="BO14" s="143" t="str">
        <f t="shared" ca="1" si="44"/>
        <v>Thu</v>
      </c>
      <c r="BP14" s="143" t="str">
        <f t="shared" ca="1" si="44"/>
        <v>Fri</v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5">F11+F12+F13+F14</f>
        <v>6</v>
      </c>
      <c r="G15" s="133">
        <f t="shared" si="45"/>
        <v>9</v>
      </c>
      <c r="H15" s="133">
        <f t="shared" si="45"/>
        <v>8</v>
      </c>
      <c r="I15" s="133">
        <f t="shared" si="45"/>
        <v>7</v>
      </c>
      <c r="J15" s="133">
        <f t="shared" si="45"/>
        <v>15</v>
      </c>
      <c r="K15" s="133">
        <f t="shared" si="45"/>
        <v>7</v>
      </c>
      <c r="L15" s="133">
        <f t="shared" si="45"/>
        <v>8</v>
      </c>
      <c r="M15" s="133">
        <f t="shared" si="45"/>
        <v>15</v>
      </c>
      <c r="N15" s="133">
        <f t="shared" si="45"/>
        <v>2</v>
      </c>
      <c r="O15" s="133">
        <f t="shared" si="45"/>
        <v>11</v>
      </c>
      <c r="P15" s="133">
        <f t="shared" si="45"/>
        <v>13</v>
      </c>
      <c r="Q15" s="134">
        <f t="shared" si="45"/>
        <v>28</v>
      </c>
      <c r="R15" s="134">
        <f t="shared" si="45"/>
        <v>34</v>
      </c>
      <c r="S15" s="134">
        <f t="shared" si="45"/>
        <v>62</v>
      </c>
      <c r="T15" s="133">
        <f t="shared" ref="T15:V15" si="46">T11+T12+T13+T14</f>
        <v>7</v>
      </c>
      <c r="U15" s="133">
        <f t="shared" si="46"/>
        <v>8</v>
      </c>
      <c r="V15" s="133">
        <f t="shared" si="46"/>
        <v>15</v>
      </c>
      <c r="W15" s="133">
        <f t="shared" si="45"/>
        <v>1</v>
      </c>
      <c r="X15" s="133">
        <f t="shared" si="45"/>
        <v>16</v>
      </c>
      <c r="Y15" s="133">
        <f t="shared" si="45"/>
        <v>17</v>
      </c>
      <c r="Z15" s="133">
        <f>Z11+Z12+Z13+Z14</f>
        <v>10</v>
      </c>
      <c r="AA15" s="133">
        <f t="shared" si="45"/>
        <v>8</v>
      </c>
      <c r="AB15" s="133">
        <f t="shared" si="45"/>
        <v>18</v>
      </c>
      <c r="AC15" s="134">
        <f>SUM(AC11:AC14)</f>
        <v>18</v>
      </c>
      <c r="AD15" s="134">
        <f t="shared" ref="AD15:AE15" si="47">SUM(AD11:AD14)</f>
        <v>32</v>
      </c>
      <c r="AE15" s="134">
        <f t="shared" si="47"/>
        <v>50</v>
      </c>
      <c r="AF15" s="136">
        <f>SUM(AF11:AF14)</f>
        <v>67</v>
      </c>
      <c r="AG15" s="136">
        <f>SUM(AG11:AG14)</f>
        <v>92</v>
      </c>
      <c r="AH15" s="137">
        <f t="shared" ref="AH15" si="48">AH11+AH12+AH13+AH14</f>
        <v>159</v>
      </c>
      <c r="AI15" s="519"/>
      <c r="AJ15" s="142"/>
      <c r="AK15" s="142"/>
      <c r="AL15" s="144">
        <f ca="1">AZ13</f>
        <v>44013</v>
      </c>
      <c r="AM15" s="145">
        <f ca="1">IF(AL15&lt;$BK$13,AL15+1,"")</f>
        <v>44014</v>
      </c>
      <c r="AN15" s="145">
        <f t="shared" ref="AN15:BP15" ca="1" si="49">IF(AM15&lt;$BK$13,AM15+1,"")</f>
        <v>44015</v>
      </c>
      <c r="AO15" s="145">
        <f t="shared" ca="1" si="49"/>
        <v>44016</v>
      </c>
      <c r="AP15" s="145">
        <f t="shared" ca="1" si="49"/>
        <v>44017</v>
      </c>
      <c r="AQ15" s="145">
        <f t="shared" ca="1" si="49"/>
        <v>44018</v>
      </c>
      <c r="AR15" s="145">
        <f t="shared" ca="1" si="49"/>
        <v>44019</v>
      </c>
      <c r="AS15" s="145">
        <f t="shared" ca="1" si="49"/>
        <v>44020</v>
      </c>
      <c r="AT15" s="145">
        <f t="shared" ca="1" si="49"/>
        <v>44021</v>
      </c>
      <c r="AU15" s="145">
        <f t="shared" ca="1" si="49"/>
        <v>44022</v>
      </c>
      <c r="AV15" s="145">
        <f t="shared" ca="1" si="49"/>
        <v>44023</v>
      </c>
      <c r="AW15" s="145">
        <f t="shared" ca="1" si="49"/>
        <v>44024</v>
      </c>
      <c r="AX15" s="145">
        <f t="shared" ca="1" si="49"/>
        <v>44025</v>
      </c>
      <c r="AY15" s="145">
        <f t="shared" ca="1" si="49"/>
        <v>44026</v>
      </c>
      <c r="AZ15" s="145">
        <f t="shared" ca="1" si="49"/>
        <v>44027</v>
      </c>
      <c r="BA15" s="145">
        <f t="shared" ca="1" si="49"/>
        <v>44028</v>
      </c>
      <c r="BB15" s="145">
        <f t="shared" ca="1" si="49"/>
        <v>44029</v>
      </c>
      <c r="BC15" s="145">
        <f t="shared" ca="1" si="49"/>
        <v>44030</v>
      </c>
      <c r="BD15" s="145">
        <f t="shared" ca="1" si="49"/>
        <v>44031</v>
      </c>
      <c r="BE15" s="145">
        <f t="shared" ca="1" si="49"/>
        <v>44032</v>
      </c>
      <c r="BF15" s="145">
        <f t="shared" ca="1" si="49"/>
        <v>44033</v>
      </c>
      <c r="BG15" s="145">
        <f t="shared" ca="1" si="49"/>
        <v>44034</v>
      </c>
      <c r="BH15" s="145">
        <f t="shared" ca="1" si="49"/>
        <v>44035</v>
      </c>
      <c r="BI15" s="145">
        <f t="shared" ca="1" si="49"/>
        <v>44036</v>
      </c>
      <c r="BJ15" s="145">
        <f t="shared" ca="1" si="49"/>
        <v>44037</v>
      </c>
      <c r="BK15" s="145">
        <f t="shared" ca="1" si="49"/>
        <v>44038</v>
      </c>
      <c r="BL15" s="145">
        <f t="shared" ca="1" si="49"/>
        <v>44039</v>
      </c>
      <c r="BM15" s="145">
        <f t="shared" ca="1" si="49"/>
        <v>44040</v>
      </c>
      <c r="BN15" s="145">
        <f t="shared" ca="1" si="49"/>
        <v>44041</v>
      </c>
      <c r="BO15" s="145">
        <f t="shared" ca="1" si="49"/>
        <v>44042</v>
      </c>
      <c r="BP15" s="145">
        <f t="shared" ca="1" si="49"/>
        <v>44043</v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50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51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52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3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4">AF16+AG16</f>
        <v>3</v>
      </c>
      <c r="AI16" s="150">
        <v>1</v>
      </c>
      <c r="AJ16" s="491" t="str">
        <f>IF(AJ4="","",AJ4)</f>
        <v>GURCHARAN SINGH</v>
      </c>
      <c r="AK16" s="492"/>
      <c r="AL16" s="196" t="s">
        <v>939</v>
      </c>
      <c r="AM16" s="196" t="s">
        <v>885</v>
      </c>
      <c r="AN16" s="196" t="s">
        <v>885</v>
      </c>
      <c r="AO16" s="196" t="s">
        <v>81</v>
      </c>
      <c r="AP16" s="196"/>
      <c r="AQ16" s="196" t="s">
        <v>885</v>
      </c>
      <c r="AR16" s="196" t="s">
        <v>885</v>
      </c>
      <c r="AS16" s="196" t="s">
        <v>885</v>
      </c>
      <c r="AT16" s="196" t="s">
        <v>885</v>
      </c>
      <c r="AU16" s="196" t="s">
        <v>885</v>
      </c>
      <c r="AV16" s="196" t="s">
        <v>885</v>
      </c>
      <c r="AW16" s="196"/>
      <c r="AX16" s="196" t="s">
        <v>885</v>
      </c>
      <c r="AY16" s="196" t="s">
        <v>885</v>
      </c>
      <c r="AZ16" s="196" t="s">
        <v>885</v>
      </c>
      <c r="BA16" s="196" t="s">
        <v>885</v>
      </c>
      <c r="BB16" s="196" t="s">
        <v>885</v>
      </c>
      <c r="BC16" s="196" t="s">
        <v>885</v>
      </c>
      <c r="BD16" s="196"/>
      <c r="BE16" s="196" t="s">
        <v>885</v>
      </c>
      <c r="BF16" s="196" t="s">
        <v>885</v>
      </c>
      <c r="BG16" s="196" t="s">
        <v>885</v>
      </c>
      <c r="BH16" s="196" t="s">
        <v>885</v>
      </c>
      <c r="BI16" s="196" t="s">
        <v>885</v>
      </c>
      <c r="BJ16" s="196" t="s">
        <v>885</v>
      </c>
      <c r="BK16" s="196"/>
      <c r="BL16" s="196" t="s">
        <v>885</v>
      </c>
      <c r="BM16" s="196" t="s">
        <v>885</v>
      </c>
      <c r="BN16" s="196" t="s">
        <v>885</v>
      </c>
      <c r="BO16" s="196" t="s">
        <v>885</v>
      </c>
      <c r="BP16" s="196" t="s">
        <v>885</v>
      </c>
      <c r="BQ16" s="151">
        <f>COUNTIF(AL16:BP16,"CL")</f>
        <v>1</v>
      </c>
      <c r="BR16" s="151">
        <f>COUNTIF(AL16:BP16,"ML")</f>
        <v>0</v>
      </c>
      <c r="BS16" s="151">
        <f>COUNTIF(AL16:BP16,"PL")</f>
        <v>0</v>
      </c>
      <c r="BT16" s="151"/>
      <c r="BU16" s="151"/>
      <c r="BV16" s="151"/>
      <c r="BW16" s="152">
        <f>BT16+BQ16</f>
        <v>1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>IF(AJ5="","",AJ5)</f>
        <v>ANIL</v>
      </c>
      <c r="AK17" s="492"/>
      <c r="AL17" s="196" t="s">
        <v>885</v>
      </c>
      <c r="AM17" s="196" t="s">
        <v>885</v>
      </c>
      <c r="AN17" s="196" t="s">
        <v>885</v>
      </c>
      <c r="AO17" s="196" t="s">
        <v>885</v>
      </c>
      <c r="AP17" s="196"/>
      <c r="AQ17" s="196" t="s">
        <v>885</v>
      </c>
      <c r="AR17" s="196" t="s">
        <v>885</v>
      </c>
      <c r="AS17" s="196" t="s">
        <v>885</v>
      </c>
      <c r="AT17" s="196" t="s">
        <v>885</v>
      </c>
      <c r="AU17" s="196" t="s">
        <v>885</v>
      </c>
      <c r="AV17" s="196" t="s">
        <v>885</v>
      </c>
      <c r="AW17" s="196"/>
      <c r="AX17" s="196" t="s">
        <v>885</v>
      </c>
      <c r="AY17" s="196" t="s">
        <v>885</v>
      </c>
      <c r="AZ17" s="196" t="s">
        <v>885</v>
      </c>
      <c r="BA17" s="196" t="s">
        <v>885</v>
      </c>
      <c r="BB17" s="196" t="s">
        <v>885</v>
      </c>
      <c r="BC17" s="196" t="s">
        <v>885</v>
      </c>
      <c r="BD17" s="196"/>
      <c r="BE17" s="196" t="s">
        <v>885</v>
      </c>
      <c r="BF17" s="196" t="s">
        <v>885</v>
      </c>
      <c r="BG17" s="196" t="s">
        <v>885</v>
      </c>
      <c r="BH17" s="196" t="s">
        <v>885</v>
      </c>
      <c r="BI17" s="196" t="s">
        <v>885</v>
      </c>
      <c r="BJ17" s="196" t="s">
        <v>885</v>
      </c>
      <c r="BK17" s="196"/>
      <c r="BL17" s="196" t="s">
        <v>885</v>
      </c>
      <c r="BM17" s="196" t="s">
        <v>81</v>
      </c>
      <c r="BN17" s="196" t="s">
        <v>885</v>
      </c>
      <c r="BO17" s="196" t="s">
        <v>81</v>
      </c>
      <c r="BP17" s="196" t="s">
        <v>885</v>
      </c>
      <c r="BQ17" s="151">
        <f t="shared" ref="BQ17:BQ24" si="55">COUNTIF(AL17:BP17,"CL")</f>
        <v>2</v>
      </c>
      <c r="BR17" s="151">
        <f t="shared" ref="BR17:BR24" si="56">COUNTIF(AL17:BP17,"ML")</f>
        <v>0</v>
      </c>
      <c r="BS17" s="151">
        <f t="shared" ref="BS17:BS24" si="57">COUNTIF(AL17:BP17,"PL")</f>
        <v>0</v>
      </c>
      <c r="BT17" s="151"/>
      <c r="BU17" s="151"/>
      <c r="BV17" s="151"/>
      <c r="BW17" s="152">
        <f t="shared" ref="BW17:BY24" si="58">BT17+BQ17</f>
        <v>2</v>
      </c>
      <c r="BX17" s="152">
        <f t="shared" si="58"/>
        <v>0</v>
      </c>
      <c r="BY17" s="153">
        <f t="shared" si="58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59"/>
      <c r="U18" s="159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59"/>
      <c r="AG18" s="159"/>
      <c r="AH18" s="161"/>
      <c r="AI18" s="150">
        <v>3</v>
      </c>
      <c r="AJ18" s="491" t="str">
        <f t="shared" ref="AJ18:AJ24" si="59">IF(AJ6="","",AJ6)</f>
        <v>BHARAT</v>
      </c>
      <c r="AK18" s="492"/>
      <c r="AL18" s="196" t="s">
        <v>81</v>
      </c>
      <c r="AM18" s="196" t="s">
        <v>885</v>
      </c>
      <c r="AN18" s="196" t="s">
        <v>885</v>
      </c>
      <c r="AO18" s="196" t="s">
        <v>83</v>
      </c>
      <c r="AP18" s="196"/>
      <c r="AQ18" s="196" t="s">
        <v>885</v>
      </c>
      <c r="AR18" s="196" t="s">
        <v>885</v>
      </c>
      <c r="AS18" s="196" t="s">
        <v>885</v>
      </c>
      <c r="AT18" s="196" t="s">
        <v>885</v>
      </c>
      <c r="AU18" s="196" t="s">
        <v>885</v>
      </c>
      <c r="AV18" s="196" t="s">
        <v>885</v>
      </c>
      <c r="AW18" s="196"/>
      <c r="AX18" s="196" t="s">
        <v>885</v>
      </c>
      <c r="AY18" s="196" t="s">
        <v>885</v>
      </c>
      <c r="AZ18" s="196" t="s">
        <v>885</v>
      </c>
      <c r="BA18" s="196" t="s">
        <v>885</v>
      </c>
      <c r="BB18" s="196" t="s">
        <v>885</v>
      </c>
      <c r="BC18" s="196" t="s">
        <v>885</v>
      </c>
      <c r="BD18" s="196"/>
      <c r="BE18" s="196" t="s">
        <v>885</v>
      </c>
      <c r="BF18" s="196" t="s">
        <v>885</v>
      </c>
      <c r="BG18" s="196" t="s">
        <v>82</v>
      </c>
      <c r="BH18" s="196" t="s">
        <v>82</v>
      </c>
      <c r="BI18" s="196" t="s">
        <v>82</v>
      </c>
      <c r="BJ18" s="196" t="s">
        <v>885</v>
      </c>
      <c r="BK18" s="196"/>
      <c r="BL18" s="196" t="s">
        <v>885</v>
      </c>
      <c r="BM18" s="196" t="s">
        <v>885</v>
      </c>
      <c r="BN18" s="196" t="s">
        <v>885</v>
      </c>
      <c r="BO18" s="196" t="s">
        <v>885</v>
      </c>
      <c r="BP18" s="196" t="s">
        <v>885</v>
      </c>
      <c r="BQ18" s="151">
        <f t="shared" si="55"/>
        <v>1</v>
      </c>
      <c r="BR18" s="151">
        <f t="shared" si="56"/>
        <v>3</v>
      </c>
      <c r="BS18" s="151">
        <f t="shared" si="57"/>
        <v>1</v>
      </c>
      <c r="BT18" s="151"/>
      <c r="BU18" s="151"/>
      <c r="BV18" s="151"/>
      <c r="BW18" s="152">
        <f t="shared" si="58"/>
        <v>1</v>
      </c>
      <c r="BX18" s="152">
        <f t="shared" si="58"/>
        <v>3</v>
      </c>
      <c r="BY18" s="153">
        <f t="shared" si="58"/>
        <v>1</v>
      </c>
    </row>
    <row r="19" spans="1:84" x14ac:dyDescent="0.25">
      <c r="A19" s="162" t="s">
        <v>58</v>
      </c>
      <c r="B19" s="501"/>
      <c r="C19" s="502"/>
      <c r="D19" s="502"/>
      <c r="E19" s="503"/>
      <c r="F19" s="495" t="s">
        <v>48</v>
      </c>
      <c r="G19" s="496"/>
      <c r="H19" s="497"/>
      <c r="I19" s="232"/>
      <c r="J19" s="163" t="s">
        <v>57</v>
      </c>
      <c r="K19" s="158"/>
      <c r="L19" s="498" t="str">
        <f>IF(MASTER!I25="","",MASTER!I25)</f>
        <v>16</v>
      </c>
      <c r="M19" s="499"/>
      <c r="N19" s="499"/>
      <c r="O19" s="499"/>
      <c r="P19" s="500"/>
      <c r="Q19" s="158"/>
      <c r="R19" s="158"/>
      <c r="S19" s="158" t="s">
        <v>51</v>
      </c>
      <c r="T19" s="159"/>
      <c r="U19" s="159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59"/>
      <c r="AG19" s="159"/>
      <c r="AH19" s="161"/>
      <c r="AI19" s="150">
        <v>4</v>
      </c>
      <c r="AJ19" s="491" t="str">
        <f t="shared" si="59"/>
        <v>RAVI</v>
      </c>
      <c r="AK19" s="492"/>
      <c r="AL19" s="196" t="s">
        <v>885</v>
      </c>
      <c r="AM19" s="196" t="s">
        <v>885</v>
      </c>
      <c r="AN19" s="196" t="s">
        <v>82</v>
      </c>
      <c r="AO19" s="196" t="s">
        <v>885</v>
      </c>
      <c r="AP19" s="196"/>
      <c r="AQ19" s="196" t="s">
        <v>885</v>
      </c>
      <c r="AR19" s="196" t="s">
        <v>885</v>
      </c>
      <c r="AS19" s="196" t="s">
        <v>885</v>
      </c>
      <c r="AT19" s="196" t="s">
        <v>885</v>
      </c>
      <c r="AU19" s="196" t="s">
        <v>885</v>
      </c>
      <c r="AV19" s="196" t="s">
        <v>885</v>
      </c>
      <c r="AW19" s="196"/>
      <c r="AX19" s="196" t="s">
        <v>885</v>
      </c>
      <c r="AY19" s="196" t="s">
        <v>885</v>
      </c>
      <c r="AZ19" s="196" t="s">
        <v>885</v>
      </c>
      <c r="BA19" s="196" t="s">
        <v>885</v>
      </c>
      <c r="BB19" s="196" t="s">
        <v>885</v>
      </c>
      <c r="BC19" s="196" t="s">
        <v>885</v>
      </c>
      <c r="BD19" s="196"/>
      <c r="BE19" s="196" t="s">
        <v>885</v>
      </c>
      <c r="BF19" s="196" t="s">
        <v>885</v>
      </c>
      <c r="BG19" s="196" t="s">
        <v>885</v>
      </c>
      <c r="BH19" s="196" t="s">
        <v>885</v>
      </c>
      <c r="BI19" s="196" t="s">
        <v>885</v>
      </c>
      <c r="BJ19" s="196" t="s">
        <v>885</v>
      </c>
      <c r="BK19" s="196"/>
      <c r="BL19" s="196" t="s">
        <v>885</v>
      </c>
      <c r="BM19" s="196" t="s">
        <v>885</v>
      </c>
      <c r="BN19" s="196" t="s">
        <v>885</v>
      </c>
      <c r="BO19" s="196" t="s">
        <v>885</v>
      </c>
      <c r="BP19" s="196" t="s">
        <v>885</v>
      </c>
      <c r="BQ19" s="151">
        <f t="shared" si="55"/>
        <v>0</v>
      </c>
      <c r="BR19" s="151">
        <f t="shared" si="56"/>
        <v>1</v>
      </c>
      <c r="BS19" s="151">
        <f t="shared" si="57"/>
        <v>0</v>
      </c>
      <c r="BT19" s="151"/>
      <c r="BU19" s="151"/>
      <c r="BV19" s="151"/>
      <c r="BW19" s="152">
        <f t="shared" si="58"/>
        <v>0</v>
      </c>
      <c r="BX19" s="152">
        <f t="shared" si="58"/>
        <v>1</v>
      </c>
      <c r="BY19" s="153">
        <f t="shared" si="58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7"/>
      <c r="AI20" s="150">
        <v>5</v>
      </c>
      <c r="AJ20" s="491" t="str">
        <f t="shared" si="59"/>
        <v>ANIL</v>
      </c>
      <c r="AK20" s="492"/>
      <c r="AL20" s="196" t="s">
        <v>885</v>
      </c>
      <c r="AM20" s="196" t="s">
        <v>885</v>
      </c>
      <c r="AN20" s="196" t="s">
        <v>885</v>
      </c>
      <c r="AO20" s="196" t="s">
        <v>885</v>
      </c>
      <c r="AP20" s="196"/>
      <c r="AQ20" s="196" t="s">
        <v>885</v>
      </c>
      <c r="AR20" s="196" t="s">
        <v>885</v>
      </c>
      <c r="AS20" s="196" t="s">
        <v>885</v>
      </c>
      <c r="AT20" s="196" t="s">
        <v>885</v>
      </c>
      <c r="AU20" s="196" t="s">
        <v>885</v>
      </c>
      <c r="AV20" s="196" t="s">
        <v>885</v>
      </c>
      <c r="AW20" s="196"/>
      <c r="AX20" s="196" t="s">
        <v>885</v>
      </c>
      <c r="AY20" s="196" t="s">
        <v>885</v>
      </c>
      <c r="AZ20" s="196" t="s">
        <v>885</v>
      </c>
      <c r="BA20" s="196" t="s">
        <v>885</v>
      </c>
      <c r="BB20" s="196" t="s">
        <v>885</v>
      </c>
      <c r="BC20" s="196" t="s">
        <v>885</v>
      </c>
      <c r="BD20" s="196"/>
      <c r="BE20" s="196" t="s">
        <v>885</v>
      </c>
      <c r="BF20" s="196" t="s">
        <v>885</v>
      </c>
      <c r="BG20" s="196" t="s">
        <v>885</v>
      </c>
      <c r="BH20" s="196" t="s">
        <v>885</v>
      </c>
      <c r="BI20" s="196" t="s">
        <v>885</v>
      </c>
      <c r="BJ20" s="196" t="s">
        <v>885</v>
      </c>
      <c r="BK20" s="196"/>
      <c r="BL20" s="196" t="s">
        <v>885</v>
      </c>
      <c r="BM20" s="196" t="s">
        <v>885</v>
      </c>
      <c r="BN20" s="196" t="s">
        <v>885</v>
      </c>
      <c r="BO20" s="196" t="s">
        <v>885</v>
      </c>
      <c r="BP20" s="196" t="s">
        <v>885</v>
      </c>
      <c r="BQ20" s="151">
        <f t="shared" si="55"/>
        <v>0</v>
      </c>
      <c r="BR20" s="151">
        <f t="shared" si="56"/>
        <v>0</v>
      </c>
      <c r="BS20" s="151">
        <f t="shared" si="57"/>
        <v>0</v>
      </c>
      <c r="BT20" s="151"/>
      <c r="BU20" s="151"/>
      <c r="BV20" s="151"/>
      <c r="BW20" s="152">
        <f t="shared" si="58"/>
        <v>0</v>
      </c>
      <c r="BX20" s="152">
        <f t="shared" si="58"/>
        <v>0</v>
      </c>
      <c r="BY20" s="153">
        <f t="shared" si="58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7"/>
      <c r="AI21" s="150">
        <v>6</v>
      </c>
      <c r="AJ21" s="491" t="str">
        <f t="shared" si="59"/>
        <v>VIJAY</v>
      </c>
      <c r="AK21" s="492"/>
      <c r="AL21" s="196" t="s">
        <v>885</v>
      </c>
      <c r="AM21" s="196" t="s">
        <v>885</v>
      </c>
      <c r="AN21" s="196" t="s">
        <v>885</v>
      </c>
      <c r="AO21" s="196" t="s">
        <v>885</v>
      </c>
      <c r="AP21" s="196"/>
      <c r="AQ21" s="196" t="s">
        <v>885</v>
      </c>
      <c r="AR21" s="196" t="s">
        <v>885</v>
      </c>
      <c r="AS21" s="196" t="s">
        <v>885</v>
      </c>
      <c r="AT21" s="196" t="s">
        <v>885</v>
      </c>
      <c r="AU21" s="196" t="s">
        <v>885</v>
      </c>
      <c r="AV21" s="196" t="s">
        <v>885</v>
      </c>
      <c r="AW21" s="196"/>
      <c r="AX21" s="196" t="s">
        <v>885</v>
      </c>
      <c r="AY21" s="196" t="s">
        <v>885</v>
      </c>
      <c r="AZ21" s="196" t="s">
        <v>885</v>
      </c>
      <c r="BA21" s="196" t="s">
        <v>885</v>
      </c>
      <c r="BB21" s="196" t="s">
        <v>885</v>
      </c>
      <c r="BC21" s="196" t="s">
        <v>885</v>
      </c>
      <c r="BD21" s="196"/>
      <c r="BE21" s="196" t="s">
        <v>885</v>
      </c>
      <c r="BF21" s="196" t="s">
        <v>885</v>
      </c>
      <c r="BG21" s="196" t="s">
        <v>885</v>
      </c>
      <c r="BH21" s="196" t="s">
        <v>885</v>
      </c>
      <c r="BI21" s="196" t="s">
        <v>885</v>
      </c>
      <c r="BJ21" s="196" t="s">
        <v>885</v>
      </c>
      <c r="BK21" s="196"/>
      <c r="BL21" s="196" t="s">
        <v>885</v>
      </c>
      <c r="BM21" s="196" t="s">
        <v>885</v>
      </c>
      <c r="BN21" s="196" t="s">
        <v>885</v>
      </c>
      <c r="BO21" s="196" t="s">
        <v>885</v>
      </c>
      <c r="BP21" s="196" t="s">
        <v>885</v>
      </c>
      <c r="BQ21" s="151">
        <f t="shared" si="55"/>
        <v>0</v>
      </c>
      <c r="BR21" s="151">
        <f t="shared" si="56"/>
        <v>0</v>
      </c>
      <c r="BS21" s="151">
        <f t="shared" si="57"/>
        <v>0</v>
      </c>
      <c r="BT21" s="151"/>
      <c r="BU21" s="151"/>
      <c r="BV21" s="151"/>
      <c r="BW21" s="152">
        <f t="shared" ref="BW21" si="60">BT21+BQ21</f>
        <v>0</v>
      </c>
      <c r="BX21" s="152">
        <f t="shared" ref="BX21" si="61">BU21+BR21</f>
        <v>0</v>
      </c>
      <c r="BY21" s="153">
        <f t="shared" ref="BY21" si="62">BV21+BS21</f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9"/>
        <v>SANJAY</v>
      </c>
      <c r="AK22" s="492"/>
      <c r="AL22" s="196" t="s">
        <v>885</v>
      </c>
      <c r="AM22" s="196" t="s">
        <v>885</v>
      </c>
      <c r="AN22" s="196" t="s">
        <v>885</v>
      </c>
      <c r="AO22" s="196" t="s">
        <v>885</v>
      </c>
      <c r="AP22" s="196"/>
      <c r="AQ22" s="196" t="s">
        <v>885</v>
      </c>
      <c r="AR22" s="196" t="s">
        <v>885</v>
      </c>
      <c r="AS22" s="196" t="s">
        <v>885</v>
      </c>
      <c r="AT22" s="196" t="s">
        <v>885</v>
      </c>
      <c r="AU22" s="196" t="s">
        <v>885</v>
      </c>
      <c r="AV22" s="196" t="s">
        <v>885</v>
      </c>
      <c r="AW22" s="196"/>
      <c r="AX22" s="196" t="s">
        <v>885</v>
      </c>
      <c r="AY22" s="196" t="s">
        <v>885</v>
      </c>
      <c r="AZ22" s="196" t="s">
        <v>885</v>
      </c>
      <c r="BA22" s="196" t="s">
        <v>885</v>
      </c>
      <c r="BB22" s="196" t="s">
        <v>885</v>
      </c>
      <c r="BC22" s="196" t="s">
        <v>885</v>
      </c>
      <c r="BD22" s="196"/>
      <c r="BE22" s="196" t="s">
        <v>83</v>
      </c>
      <c r="BF22" s="196" t="s">
        <v>885</v>
      </c>
      <c r="BG22" s="196" t="s">
        <v>885</v>
      </c>
      <c r="BH22" s="196" t="s">
        <v>885</v>
      </c>
      <c r="BI22" s="196" t="s">
        <v>885</v>
      </c>
      <c r="BJ22" s="196" t="s">
        <v>885</v>
      </c>
      <c r="BK22" s="196"/>
      <c r="BL22" s="196" t="s">
        <v>885</v>
      </c>
      <c r="BM22" s="196" t="s">
        <v>885</v>
      </c>
      <c r="BN22" s="196" t="s">
        <v>885</v>
      </c>
      <c r="BO22" s="196" t="s">
        <v>885</v>
      </c>
      <c r="BP22" s="196" t="s">
        <v>885</v>
      </c>
      <c r="BQ22" s="151">
        <f t="shared" si="55"/>
        <v>0</v>
      </c>
      <c r="BR22" s="151">
        <f t="shared" si="56"/>
        <v>0</v>
      </c>
      <c r="BS22" s="151">
        <f t="shared" si="57"/>
        <v>1</v>
      </c>
      <c r="BT22" s="151"/>
      <c r="BU22" s="151"/>
      <c r="BV22" s="151"/>
      <c r="BW22" s="152">
        <f t="shared" si="58"/>
        <v>0</v>
      </c>
      <c r="BX22" s="152">
        <f t="shared" si="58"/>
        <v>0</v>
      </c>
      <c r="BY22" s="153">
        <f t="shared" si="58"/>
        <v>1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9"/>
        <v>AJAY</v>
      </c>
      <c r="AK23" s="492"/>
      <c r="AL23" s="196" t="s">
        <v>885</v>
      </c>
      <c r="AM23" s="196" t="s">
        <v>885</v>
      </c>
      <c r="AN23" s="196" t="s">
        <v>885</v>
      </c>
      <c r="AO23" s="196" t="s">
        <v>885</v>
      </c>
      <c r="AP23" s="196"/>
      <c r="AQ23" s="196" t="s">
        <v>885</v>
      </c>
      <c r="AR23" s="196" t="s">
        <v>885</v>
      </c>
      <c r="AS23" s="196" t="s">
        <v>885</v>
      </c>
      <c r="AT23" s="196" t="s">
        <v>885</v>
      </c>
      <c r="AU23" s="196" t="s">
        <v>885</v>
      </c>
      <c r="AV23" s="196" t="s">
        <v>885</v>
      </c>
      <c r="AW23" s="196"/>
      <c r="AX23" s="196" t="s">
        <v>885</v>
      </c>
      <c r="AY23" s="196" t="s">
        <v>885</v>
      </c>
      <c r="AZ23" s="196" t="s">
        <v>885</v>
      </c>
      <c r="BA23" s="196" t="s">
        <v>885</v>
      </c>
      <c r="BB23" s="196" t="s">
        <v>885</v>
      </c>
      <c r="BC23" s="196" t="s">
        <v>885</v>
      </c>
      <c r="BD23" s="196"/>
      <c r="BE23" s="196" t="s">
        <v>885</v>
      </c>
      <c r="BF23" s="196" t="s">
        <v>885</v>
      </c>
      <c r="BG23" s="196" t="s">
        <v>885</v>
      </c>
      <c r="BH23" s="196" t="s">
        <v>885</v>
      </c>
      <c r="BI23" s="196" t="s">
        <v>885</v>
      </c>
      <c r="BJ23" s="196" t="s">
        <v>885</v>
      </c>
      <c r="BK23" s="196"/>
      <c r="BL23" s="196" t="s">
        <v>885</v>
      </c>
      <c r="BM23" s="196" t="s">
        <v>885</v>
      </c>
      <c r="BN23" s="196" t="s">
        <v>885</v>
      </c>
      <c r="BO23" s="196" t="s">
        <v>885</v>
      </c>
      <c r="BP23" s="196" t="s">
        <v>885</v>
      </c>
      <c r="BQ23" s="151">
        <f t="shared" si="55"/>
        <v>0</v>
      </c>
      <c r="BR23" s="151">
        <f t="shared" si="56"/>
        <v>0</v>
      </c>
      <c r="BS23" s="151">
        <f t="shared" si="57"/>
        <v>0</v>
      </c>
      <c r="BT23" s="151"/>
      <c r="BU23" s="151"/>
      <c r="BV23" s="151"/>
      <c r="BW23" s="152">
        <f t="shared" si="58"/>
        <v>0</v>
      </c>
      <c r="BX23" s="152">
        <f t="shared" si="58"/>
        <v>0</v>
      </c>
      <c r="BY23" s="153">
        <f t="shared" si="58"/>
        <v>0</v>
      </c>
      <c r="CF23" s="195"/>
    </row>
    <row r="24" spans="1:84" ht="15.95" customHeight="1" x14ac:dyDescent="0.25">
      <c r="A24" s="169" t="s">
        <v>32</v>
      </c>
      <c r="B24" s="575">
        <v>1000</v>
      </c>
      <c r="C24" s="576"/>
      <c r="D24" s="575">
        <v>1000</v>
      </c>
      <c r="E24" s="576"/>
      <c r="F24" s="575">
        <v>100</v>
      </c>
      <c r="G24" s="576"/>
      <c r="H24" s="196">
        <v>1000</v>
      </c>
      <c r="I24" s="575">
        <v>1000</v>
      </c>
      <c r="J24" s="576"/>
      <c r="K24" s="602">
        <v>1000</v>
      </c>
      <c r="L24" s="602"/>
      <c r="M24" s="575">
        <v>5000</v>
      </c>
      <c r="N24" s="576"/>
      <c r="O24" s="196">
        <v>500</v>
      </c>
      <c r="P24" s="196">
        <v>500</v>
      </c>
      <c r="Q24" s="196">
        <v>1000</v>
      </c>
      <c r="R24" s="601">
        <v>1000</v>
      </c>
      <c r="S24" s="601"/>
      <c r="T24" s="575">
        <v>1000</v>
      </c>
      <c r="U24" s="576"/>
      <c r="V24" s="577">
        <f>B24+D24+F24+H24+I24+K24+M24+O24+P24+Q24+R24+T24</f>
        <v>14100</v>
      </c>
      <c r="W24" s="578"/>
      <c r="X24" s="579"/>
      <c r="Y24" s="575">
        <v>10</v>
      </c>
      <c r="Z24" s="576"/>
      <c r="AA24" s="584">
        <v>1000</v>
      </c>
      <c r="AB24" s="584"/>
      <c r="AC24" s="575">
        <v>1000</v>
      </c>
      <c r="AD24" s="576"/>
      <c r="AE24" s="584">
        <v>500</v>
      </c>
      <c r="AF24" s="584"/>
      <c r="AG24" s="575">
        <v>5000</v>
      </c>
      <c r="AH24" s="582"/>
      <c r="AI24" s="150">
        <v>9</v>
      </c>
      <c r="AJ24" s="491" t="str">
        <f t="shared" si="59"/>
        <v>SHIV</v>
      </c>
      <c r="AK24" s="492"/>
      <c r="AL24" s="196" t="s">
        <v>885</v>
      </c>
      <c r="AM24" s="196" t="s">
        <v>885</v>
      </c>
      <c r="AN24" s="196" t="s">
        <v>885</v>
      </c>
      <c r="AO24" s="196" t="s">
        <v>885</v>
      </c>
      <c r="AP24" s="196"/>
      <c r="AQ24" s="196" t="s">
        <v>885</v>
      </c>
      <c r="AR24" s="196" t="s">
        <v>885</v>
      </c>
      <c r="AS24" s="196" t="s">
        <v>885</v>
      </c>
      <c r="AT24" s="196" t="s">
        <v>885</v>
      </c>
      <c r="AU24" s="196" t="s">
        <v>885</v>
      </c>
      <c r="AV24" s="196" t="s">
        <v>885</v>
      </c>
      <c r="AW24" s="196"/>
      <c r="AX24" s="196" t="s">
        <v>885</v>
      </c>
      <c r="AY24" s="196" t="s">
        <v>885</v>
      </c>
      <c r="AZ24" s="196" t="s">
        <v>885</v>
      </c>
      <c r="BA24" s="196" t="s">
        <v>885</v>
      </c>
      <c r="BB24" s="196" t="s">
        <v>885</v>
      </c>
      <c r="BC24" s="196" t="s">
        <v>885</v>
      </c>
      <c r="BD24" s="196"/>
      <c r="BE24" s="196" t="s">
        <v>885</v>
      </c>
      <c r="BF24" s="196" t="s">
        <v>885</v>
      </c>
      <c r="BG24" s="196" t="s">
        <v>885</v>
      </c>
      <c r="BH24" s="196" t="s">
        <v>885</v>
      </c>
      <c r="BI24" s="196" t="s">
        <v>885</v>
      </c>
      <c r="BJ24" s="196" t="s">
        <v>885</v>
      </c>
      <c r="BK24" s="196"/>
      <c r="BL24" s="196" t="s">
        <v>885</v>
      </c>
      <c r="BM24" s="196" t="s">
        <v>885</v>
      </c>
      <c r="BN24" s="196" t="s">
        <v>885</v>
      </c>
      <c r="BO24" s="196" t="s">
        <v>885</v>
      </c>
      <c r="BP24" s="196" t="s">
        <v>885</v>
      </c>
      <c r="BQ24" s="151">
        <f t="shared" si="55"/>
        <v>0</v>
      </c>
      <c r="BR24" s="151">
        <f t="shared" si="56"/>
        <v>0</v>
      </c>
      <c r="BS24" s="151">
        <f t="shared" si="57"/>
        <v>0</v>
      </c>
      <c r="BT24" s="151"/>
      <c r="BU24" s="151"/>
      <c r="BV24" s="151"/>
      <c r="BW24" s="152">
        <f t="shared" si="58"/>
        <v>0</v>
      </c>
      <c r="BX24" s="152">
        <f t="shared" si="58"/>
        <v>0</v>
      </c>
      <c r="BY24" s="153">
        <f t="shared" si="58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2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2">
        <v>500</v>
      </c>
      <c r="P25" s="102">
        <v>500</v>
      </c>
      <c r="Q25" s="102">
        <v>3</v>
      </c>
      <c r="R25" s="346">
        <v>1000</v>
      </c>
      <c r="S25" s="346"/>
      <c r="T25" s="343">
        <v>1000</v>
      </c>
      <c r="U25" s="344"/>
      <c r="V25" s="577">
        <f t="shared" ref="V25:V27" si="63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3000</v>
      </c>
      <c r="C26" s="579"/>
      <c r="D26" s="577">
        <f t="shared" ref="D26:N26" si="64">D24+D25</f>
        <v>2000</v>
      </c>
      <c r="E26" s="579"/>
      <c r="F26" s="577">
        <f t="shared" si="64"/>
        <v>200</v>
      </c>
      <c r="G26" s="579">
        <f t="shared" si="64"/>
        <v>0</v>
      </c>
      <c r="H26" s="133">
        <f t="shared" si="64"/>
        <v>2000</v>
      </c>
      <c r="I26" s="577">
        <f t="shared" si="64"/>
        <v>2000</v>
      </c>
      <c r="J26" s="579">
        <f t="shared" si="64"/>
        <v>0</v>
      </c>
      <c r="K26" s="577">
        <f t="shared" si="64"/>
        <v>2000</v>
      </c>
      <c r="L26" s="579">
        <f t="shared" si="64"/>
        <v>0</v>
      </c>
      <c r="M26" s="577">
        <f t="shared" si="64"/>
        <v>10000</v>
      </c>
      <c r="N26" s="579">
        <f t="shared" si="64"/>
        <v>0</v>
      </c>
      <c r="O26" s="133">
        <f>SUM(O24:O25)</f>
        <v>1000</v>
      </c>
      <c r="P26" s="133">
        <f>SUM(P24:P25)</f>
        <v>1000</v>
      </c>
      <c r="Q26" s="133">
        <f>SUM(Q24:Q25)</f>
        <v>1003</v>
      </c>
      <c r="R26" s="493">
        <f>SUM(R24:R25)</f>
        <v>2000</v>
      </c>
      <c r="S26" s="494"/>
      <c r="T26" s="493">
        <f>SUM(T24:T25)</f>
        <v>2000</v>
      </c>
      <c r="U26" s="494"/>
      <c r="V26" s="577">
        <f t="shared" si="63"/>
        <v>28203</v>
      </c>
      <c r="W26" s="578"/>
      <c r="X26" s="579"/>
      <c r="Y26" s="493">
        <f>SUM(Y24:Y25)</f>
        <v>20</v>
      </c>
      <c r="Z26" s="494"/>
      <c r="AA26" s="493">
        <f>SUM(AA24:AA25)</f>
        <v>2000</v>
      </c>
      <c r="AB26" s="494"/>
      <c r="AC26" s="493">
        <f>SUM(AC24:AC25)</f>
        <v>2000</v>
      </c>
      <c r="AD26" s="494"/>
      <c r="AE26" s="493">
        <f>SUM(AE24:AE25)</f>
        <v>1000</v>
      </c>
      <c r="AF26" s="494"/>
      <c r="AG26" s="493">
        <f>SUM(AG24:AG25)</f>
        <v>10000</v>
      </c>
      <c r="AH26" s="494"/>
      <c r="AI26" s="172" t="s">
        <v>107</v>
      </c>
      <c r="AJ26" s="173"/>
      <c r="AK26" s="174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273"/>
      <c r="BM26" s="275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2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2">
        <v>800</v>
      </c>
      <c r="P27" s="102">
        <v>0</v>
      </c>
      <c r="Q27" s="106">
        <v>500</v>
      </c>
      <c r="R27" s="282">
        <v>500</v>
      </c>
      <c r="S27" s="278"/>
      <c r="T27" s="343">
        <v>500</v>
      </c>
      <c r="U27" s="345"/>
      <c r="V27" s="577">
        <f t="shared" si="63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2000</v>
      </c>
      <c r="C28" s="489"/>
      <c r="D28" s="488">
        <f t="shared" ref="D28:M28" si="65">D26-D27</f>
        <v>999</v>
      </c>
      <c r="E28" s="489"/>
      <c r="F28" s="488">
        <f t="shared" si="65"/>
        <v>100</v>
      </c>
      <c r="G28" s="489"/>
      <c r="H28" s="179">
        <f t="shared" si="65"/>
        <v>1000</v>
      </c>
      <c r="I28" s="488">
        <f t="shared" si="65"/>
        <v>1500</v>
      </c>
      <c r="J28" s="489"/>
      <c r="K28" s="488">
        <f t="shared" si="65"/>
        <v>1000</v>
      </c>
      <c r="L28" s="489"/>
      <c r="M28" s="488">
        <f t="shared" si="65"/>
        <v>1000</v>
      </c>
      <c r="N28" s="489"/>
      <c r="O28" s="179">
        <f>O26-O27</f>
        <v>200</v>
      </c>
      <c r="P28" s="179">
        <f>P26-P27</f>
        <v>1000</v>
      </c>
      <c r="Q28" s="180">
        <f>Q26-Q27</f>
        <v>503</v>
      </c>
      <c r="R28" s="488">
        <f>R26-R27</f>
        <v>1500</v>
      </c>
      <c r="S28" s="489"/>
      <c r="T28" s="488">
        <f>T26-T27</f>
        <v>1500</v>
      </c>
      <c r="U28" s="489"/>
      <c r="V28" s="488">
        <f>V26-V27</f>
        <v>12302</v>
      </c>
      <c r="W28" s="600"/>
      <c r="X28" s="489"/>
      <c r="Y28" s="488">
        <f>Y26-Y27</f>
        <v>0</v>
      </c>
      <c r="Z28" s="489"/>
      <c r="AA28" s="488">
        <f>AA26-AA27</f>
        <v>1000</v>
      </c>
      <c r="AB28" s="489"/>
      <c r="AC28" s="488">
        <f>AC26-AC27</f>
        <v>1700</v>
      </c>
      <c r="AD28" s="489"/>
      <c r="AE28" s="488">
        <f>AE26-AE27</f>
        <v>601</v>
      </c>
      <c r="AF28" s="489"/>
      <c r="AG28" s="488">
        <f>AG26-AG27</f>
        <v>8000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6">
    <mergeCell ref="T24:U24"/>
    <mergeCell ref="T25:U25"/>
    <mergeCell ref="R22:S23"/>
    <mergeCell ref="R24:S24"/>
    <mergeCell ref="R25:S25"/>
    <mergeCell ref="B27:C27"/>
    <mergeCell ref="D27:E27"/>
    <mergeCell ref="F27:G27"/>
    <mergeCell ref="I27:J27"/>
    <mergeCell ref="B26:C26"/>
    <mergeCell ref="D26:E26"/>
    <mergeCell ref="F26:G26"/>
    <mergeCell ref="I26:J26"/>
    <mergeCell ref="K25:L25"/>
    <mergeCell ref="M25:N25"/>
    <mergeCell ref="K24:L24"/>
    <mergeCell ref="M24:N24"/>
    <mergeCell ref="B24:C24"/>
    <mergeCell ref="D24:E24"/>
    <mergeCell ref="F24:G24"/>
    <mergeCell ref="I24:J24"/>
    <mergeCell ref="AA27:AB27"/>
    <mergeCell ref="AA28:AB28"/>
    <mergeCell ref="T28:U28"/>
    <mergeCell ref="R28:S28"/>
    <mergeCell ref="K27:L27"/>
    <mergeCell ref="M27:N27"/>
    <mergeCell ref="V26:X26"/>
    <mergeCell ref="V28:X28"/>
    <mergeCell ref="V27:X27"/>
    <mergeCell ref="T26:U26"/>
    <mergeCell ref="T27:U27"/>
    <mergeCell ref="R26:S26"/>
    <mergeCell ref="R27:S27"/>
    <mergeCell ref="AA26:AB26"/>
    <mergeCell ref="Y28:Z28"/>
    <mergeCell ref="Y26:Z26"/>
    <mergeCell ref="Y27:Z27"/>
    <mergeCell ref="BV26:BY26"/>
    <mergeCell ref="BT26:BU26"/>
    <mergeCell ref="BP26:BS26"/>
    <mergeCell ref="AI25:BM25"/>
    <mergeCell ref="BN25:BU25"/>
    <mergeCell ref="BV25:BX25"/>
    <mergeCell ref="AI27:BY27"/>
    <mergeCell ref="AU26:AW26"/>
    <mergeCell ref="AX26:AY26"/>
    <mergeCell ref="AZ26:BB26"/>
    <mergeCell ref="AS26:AT26"/>
    <mergeCell ref="AQ26:AR26"/>
    <mergeCell ref="BN26:BO26"/>
    <mergeCell ref="AL26:AO26"/>
    <mergeCell ref="BL26:BM26"/>
    <mergeCell ref="B28:C28"/>
    <mergeCell ref="D28:E28"/>
    <mergeCell ref="F28:G28"/>
    <mergeCell ref="I28:J28"/>
    <mergeCell ref="F25:G25"/>
    <mergeCell ref="I25:J25"/>
    <mergeCell ref="K26:L26"/>
    <mergeCell ref="M26:N26"/>
    <mergeCell ref="K28:L28"/>
    <mergeCell ref="M28:N28"/>
    <mergeCell ref="B25:C25"/>
    <mergeCell ref="D25:E25"/>
    <mergeCell ref="V4:X4"/>
    <mergeCell ref="V5:X5"/>
    <mergeCell ref="V6:X6"/>
    <mergeCell ref="Y5:AA5"/>
    <mergeCell ref="AB5:AG5"/>
    <mergeCell ref="Y6:AA6"/>
    <mergeCell ref="AB6:AG6"/>
    <mergeCell ref="Y24:Z24"/>
    <mergeCell ref="Y25:Z25"/>
    <mergeCell ref="V25:X25"/>
    <mergeCell ref="Y4:AA4"/>
    <mergeCell ref="Z19:AA19"/>
    <mergeCell ref="V22:X23"/>
    <mergeCell ref="V24:X24"/>
    <mergeCell ref="AC24:AD24"/>
    <mergeCell ref="AC25:AD25"/>
    <mergeCell ref="AG24:AH24"/>
    <mergeCell ref="AG25:AH25"/>
    <mergeCell ref="AA23:AB23"/>
    <mergeCell ref="AE23:AF23"/>
    <mergeCell ref="AA24:AB24"/>
    <mergeCell ref="AE24:AF24"/>
    <mergeCell ref="AA25:AB25"/>
    <mergeCell ref="AE25:AF25"/>
    <mergeCell ref="E5:I5"/>
    <mergeCell ref="E6:I6"/>
    <mergeCell ref="R4:U4"/>
    <mergeCell ref="R5:U5"/>
    <mergeCell ref="R6:U6"/>
    <mergeCell ref="N4:Q4"/>
    <mergeCell ref="N5:Q5"/>
    <mergeCell ref="N6:Q6"/>
    <mergeCell ref="J5:M5"/>
    <mergeCell ref="J6:M6"/>
    <mergeCell ref="J4:M4"/>
    <mergeCell ref="AJ7:AK7"/>
    <mergeCell ref="AJ8:AK8"/>
    <mergeCell ref="AJ9:AK9"/>
    <mergeCell ref="AJ10:AK10"/>
    <mergeCell ref="AJ11:AK11"/>
    <mergeCell ref="AJ12:AK12"/>
    <mergeCell ref="AL5:AN5"/>
    <mergeCell ref="AL6:AN6"/>
    <mergeCell ref="AL7:AN7"/>
    <mergeCell ref="AL8:AN8"/>
    <mergeCell ref="AL9:AN9"/>
    <mergeCell ref="AL10:AN10"/>
    <mergeCell ref="AL11:AN11"/>
    <mergeCell ref="AL12:AN1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AL4:AN4"/>
    <mergeCell ref="AJ4:AK4"/>
    <mergeCell ref="E4:I4"/>
    <mergeCell ref="AI1:BY1"/>
    <mergeCell ref="A2:AH2"/>
    <mergeCell ref="AI2:AI3"/>
    <mergeCell ref="AO2:AP3"/>
    <mergeCell ref="AQ2:AS3"/>
    <mergeCell ref="AT2:AU3"/>
    <mergeCell ref="AV2:AX3"/>
    <mergeCell ref="AY2:BD2"/>
    <mergeCell ref="AL2:AN3"/>
    <mergeCell ref="AJ2:AK3"/>
    <mergeCell ref="BG3:BH3"/>
    <mergeCell ref="BE2:BH2"/>
    <mergeCell ref="BI2:BJ3"/>
    <mergeCell ref="BK2:BL3"/>
    <mergeCell ref="BM2:BN3"/>
    <mergeCell ref="BO2:BP3"/>
    <mergeCell ref="BQ2:BU3"/>
    <mergeCell ref="BQ4:BU4"/>
    <mergeCell ref="BV4:BY4"/>
    <mergeCell ref="BE4:BF4"/>
    <mergeCell ref="BG4:BH4"/>
    <mergeCell ref="BI4:BJ4"/>
    <mergeCell ref="BK4:BL4"/>
    <mergeCell ref="BM4:BN4"/>
    <mergeCell ref="BO4:BP4"/>
    <mergeCell ref="AQ4:AS4"/>
    <mergeCell ref="AT4:AU4"/>
    <mergeCell ref="AV4:AX4"/>
    <mergeCell ref="AY4:AZ4"/>
    <mergeCell ref="BA4:BB4"/>
    <mergeCell ref="BC4:BD4"/>
    <mergeCell ref="BQ5:BU5"/>
    <mergeCell ref="BV5:BY5"/>
    <mergeCell ref="AY5:AZ5"/>
    <mergeCell ref="BA5:BB5"/>
    <mergeCell ref="BC5:BD5"/>
    <mergeCell ref="BE5:BF5"/>
    <mergeCell ref="BG5:BH5"/>
    <mergeCell ref="BI5:BJ5"/>
    <mergeCell ref="AO5:AP5"/>
    <mergeCell ref="AQ5:AS5"/>
    <mergeCell ref="AT5:AU5"/>
    <mergeCell ref="AV5:AX5"/>
    <mergeCell ref="AO4:AP4"/>
    <mergeCell ref="AJ5:AK5"/>
    <mergeCell ref="AO6:AP6"/>
    <mergeCell ref="BK5:BL5"/>
    <mergeCell ref="BM5:BN5"/>
    <mergeCell ref="BO5:BP5"/>
    <mergeCell ref="BQ6:BU6"/>
    <mergeCell ref="BV6:BY6"/>
    <mergeCell ref="AO7:AP7"/>
    <mergeCell ref="AQ7:AS7"/>
    <mergeCell ref="AT7:AU7"/>
    <mergeCell ref="AV7:AX7"/>
    <mergeCell ref="AY7:AZ7"/>
    <mergeCell ref="BA7:BB7"/>
    <mergeCell ref="BE6:BF6"/>
    <mergeCell ref="BG6:BH6"/>
    <mergeCell ref="BI6:BJ6"/>
    <mergeCell ref="BK6:BL6"/>
    <mergeCell ref="BM6:BN6"/>
    <mergeCell ref="BO6:BP6"/>
    <mergeCell ref="AQ6:AS6"/>
    <mergeCell ref="AT6:AU6"/>
    <mergeCell ref="AV6:AX6"/>
    <mergeCell ref="AY6:AZ6"/>
    <mergeCell ref="BA6:BB6"/>
    <mergeCell ref="BC6:BD6"/>
    <mergeCell ref="BO7:BP7"/>
    <mergeCell ref="BQ7:BU7"/>
    <mergeCell ref="BV7:BY7"/>
    <mergeCell ref="B8:S8"/>
    <mergeCell ref="AO8:AP8"/>
    <mergeCell ref="AQ8:AS8"/>
    <mergeCell ref="AT8:AU8"/>
    <mergeCell ref="AV8:AX8"/>
    <mergeCell ref="BC7:BD7"/>
    <mergeCell ref="BE7:BF7"/>
    <mergeCell ref="BG7:BH7"/>
    <mergeCell ref="BI7:BJ7"/>
    <mergeCell ref="BK7:BL7"/>
    <mergeCell ref="BM7:BN7"/>
    <mergeCell ref="BQ8:BU8"/>
    <mergeCell ref="BV8:BY8"/>
    <mergeCell ref="BG8:BH8"/>
    <mergeCell ref="BI8:BJ8"/>
    <mergeCell ref="BK8:BL8"/>
    <mergeCell ref="BM8:BN8"/>
    <mergeCell ref="BO8:BP8"/>
    <mergeCell ref="AJ6:AK6"/>
    <mergeCell ref="A9:A10"/>
    <mergeCell ref="B9:D9"/>
    <mergeCell ref="E9:G9"/>
    <mergeCell ref="H9:J9"/>
    <mergeCell ref="K9:M9"/>
    <mergeCell ref="AY8:AZ8"/>
    <mergeCell ref="BA8:BB8"/>
    <mergeCell ref="BC8:BD8"/>
    <mergeCell ref="BE8:BF8"/>
    <mergeCell ref="T9:V9"/>
    <mergeCell ref="AC9:AE9"/>
    <mergeCell ref="N9:P9"/>
    <mergeCell ref="Q9:S9"/>
    <mergeCell ref="W9:Y9"/>
    <mergeCell ref="Z9:AB9"/>
    <mergeCell ref="AF9:AH9"/>
    <mergeCell ref="BM9:BN9"/>
    <mergeCell ref="BO9:BP9"/>
    <mergeCell ref="BQ9:BU9"/>
    <mergeCell ref="BV9:BY9"/>
    <mergeCell ref="AO10:AP10"/>
    <mergeCell ref="AQ10:AS10"/>
    <mergeCell ref="AT10:AU10"/>
    <mergeCell ref="AV10:AX10"/>
    <mergeCell ref="BA9:BB9"/>
    <mergeCell ref="BC9:BD9"/>
    <mergeCell ref="BE9:BF9"/>
    <mergeCell ref="BG9:BH9"/>
    <mergeCell ref="BI9:BJ9"/>
    <mergeCell ref="BK9:BL9"/>
    <mergeCell ref="AO9:AP9"/>
    <mergeCell ref="AQ9:AS9"/>
    <mergeCell ref="AT9:AU9"/>
    <mergeCell ref="AV9:AX9"/>
    <mergeCell ref="AY9:AZ9"/>
    <mergeCell ref="BK10:BL10"/>
    <mergeCell ref="BM10:BN10"/>
    <mergeCell ref="BO10:BP10"/>
    <mergeCell ref="BQ10:BU10"/>
    <mergeCell ref="BV10:BY10"/>
    <mergeCell ref="AO11:AP11"/>
    <mergeCell ref="AQ11:AS11"/>
    <mergeCell ref="AT11:AU11"/>
    <mergeCell ref="AY10:AZ10"/>
    <mergeCell ref="BA10:BB10"/>
    <mergeCell ref="BC10:BD10"/>
    <mergeCell ref="BE10:BF10"/>
    <mergeCell ref="BG10:BH10"/>
    <mergeCell ref="BI10:BJ10"/>
    <mergeCell ref="BT14:BV14"/>
    <mergeCell ref="BW14:BY14"/>
    <mergeCell ref="AT12:AU12"/>
    <mergeCell ref="AV12:AX12"/>
    <mergeCell ref="BI11:BJ11"/>
    <mergeCell ref="BK11:BL11"/>
    <mergeCell ref="BM11:BN11"/>
    <mergeCell ref="BO11:BP11"/>
    <mergeCell ref="BQ11:BU11"/>
    <mergeCell ref="BV11:BY11"/>
    <mergeCell ref="AV11:AX11"/>
    <mergeCell ref="AY11:AZ11"/>
    <mergeCell ref="BA11:BB11"/>
    <mergeCell ref="BC11:BD11"/>
    <mergeCell ref="BE11:BF11"/>
    <mergeCell ref="BG11:BH11"/>
    <mergeCell ref="BK13:BP13"/>
    <mergeCell ref="BI13:BJ13"/>
    <mergeCell ref="AZ13:BG13"/>
    <mergeCell ref="BK12:BL12"/>
    <mergeCell ref="BM12:BN12"/>
    <mergeCell ref="BO12:BP12"/>
    <mergeCell ref="BQ12:BU12"/>
    <mergeCell ref="BV12:BY12"/>
    <mergeCell ref="AI13:AU13"/>
    <mergeCell ref="AV13:AY13"/>
    <mergeCell ref="AY12:AZ12"/>
    <mergeCell ref="BA12:BB12"/>
    <mergeCell ref="BC12:BD12"/>
    <mergeCell ref="BE12:BF12"/>
    <mergeCell ref="BG12:BH12"/>
    <mergeCell ref="BI12:BJ12"/>
    <mergeCell ref="AO12:AP12"/>
    <mergeCell ref="AQ12:AS12"/>
    <mergeCell ref="B17:S17"/>
    <mergeCell ref="J18:K18"/>
    <mergeCell ref="BQ14:BS14"/>
    <mergeCell ref="AJ16:AK16"/>
    <mergeCell ref="AJ17:AK17"/>
    <mergeCell ref="AJ18:AK18"/>
    <mergeCell ref="Z18:AA18"/>
    <mergeCell ref="B18:E18"/>
    <mergeCell ref="V18:Y18"/>
    <mergeCell ref="L18:P18"/>
    <mergeCell ref="AB18:AE18"/>
    <mergeCell ref="AI14:AI15"/>
    <mergeCell ref="F19:H19"/>
    <mergeCell ref="L19:P19"/>
    <mergeCell ref="B19:E19"/>
    <mergeCell ref="V19:Y19"/>
    <mergeCell ref="AB19:AE19"/>
    <mergeCell ref="H22:H23"/>
    <mergeCell ref="K22:L23"/>
    <mergeCell ref="A21:S21"/>
    <mergeCell ref="A22:A23"/>
    <mergeCell ref="O22:O23"/>
    <mergeCell ref="P22:P23"/>
    <mergeCell ref="Q22:Q23"/>
    <mergeCell ref="M22:N23"/>
    <mergeCell ref="Y22:Z23"/>
    <mergeCell ref="AA22:AH22"/>
    <mergeCell ref="F22:G23"/>
    <mergeCell ref="B22:C23"/>
    <mergeCell ref="D22:E23"/>
    <mergeCell ref="I22:J23"/>
    <mergeCell ref="T22:U23"/>
    <mergeCell ref="AC23:AD23"/>
    <mergeCell ref="AG23:AH23"/>
    <mergeCell ref="AJ19:AK19"/>
    <mergeCell ref="AJ20:AK20"/>
    <mergeCell ref="AJ21:AK21"/>
    <mergeCell ref="AJ22:AK22"/>
    <mergeCell ref="AJ23:AK23"/>
    <mergeCell ref="AJ24:AK24"/>
    <mergeCell ref="AI28:AV28"/>
    <mergeCell ref="AC26:AD26"/>
    <mergeCell ref="AE26:AF26"/>
    <mergeCell ref="AG26:AH26"/>
    <mergeCell ref="BC29:BD29"/>
    <mergeCell ref="AW28:BB28"/>
    <mergeCell ref="BE29:BF29"/>
    <mergeCell ref="BG29:BH29"/>
    <mergeCell ref="BE28:BJ28"/>
    <mergeCell ref="BK28:BM29"/>
    <mergeCell ref="BN28:BY28"/>
    <mergeCell ref="BC28:BD28"/>
    <mergeCell ref="AC27:AD27"/>
    <mergeCell ref="AE27:AF27"/>
    <mergeCell ref="AG27:AH27"/>
    <mergeCell ref="AC28:AD28"/>
    <mergeCell ref="AE28:AF28"/>
    <mergeCell ref="AG28:AH28"/>
    <mergeCell ref="BI30:BJ30"/>
    <mergeCell ref="BK30:BM30"/>
    <mergeCell ref="BX29:BY29"/>
    <mergeCell ref="AI30:AK30"/>
    <mergeCell ref="AL30:AN30"/>
    <mergeCell ref="AO30:AP30"/>
    <mergeCell ref="AQ30:AR30"/>
    <mergeCell ref="AS30:AT30"/>
    <mergeCell ref="AU30:AV30"/>
    <mergeCell ref="AW30:AY30"/>
    <mergeCell ref="BI29:BJ29"/>
    <mergeCell ref="BN29:BO29"/>
    <mergeCell ref="AI29:AK29"/>
    <mergeCell ref="AL29:AN29"/>
    <mergeCell ref="AO29:AP29"/>
    <mergeCell ref="AQ29:AR29"/>
    <mergeCell ref="AS29:AT29"/>
    <mergeCell ref="BP29:BQ29"/>
    <mergeCell ref="BR29:BS29"/>
    <mergeCell ref="BT29:BU29"/>
    <mergeCell ref="BV29:BW29"/>
    <mergeCell ref="AU29:AV29"/>
    <mergeCell ref="AW29:AY29"/>
    <mergeCell ref="AZ29:BB29"/>
    <mergeCell ref="B5:D5"/>
    <mergeCell ref="B6:D6"/>
    <mergeCell ref="B4:D4"/>
    <mergeCell ref="BP36:BX36"/>
    <mergeCell ref="AB4:AG4"/>
    <mergeCell ref="AI33:BY33"/>
    <mergeCell ref="AI34:AN34"/>
    <mergeCell ref="AO34:AT34"/>
    <mergeCell ref="AV34:AY34"/>
    <mergeCell ref="AZ34:BC34"/>
    <mergeCell ref="BP34:BX35"/>
    <mergeCell ref="AI31:BY31"/>
    <mergeCell ref="AI32:BY32"/>
    <mergeCell ref="BN30:BO30"/>
    <mergeCell ref="BP30:BQ30"/>
    <mergeCell ref="BR30:BS30"/>
    <mergeCell ref="BT30:BU30"/>
    <mergeCell ref="BV30:BW30"/>
    <mergeCell ref="BX30:BY30"/>
    <mergeCell ref="AZ30:BB30"/>
    <mergeCell ref="BC30:BD30"/>
    <mergeCell ref="BH26:BJ26"/>
    <mergeCell ref="BE30:BF30"/>
    <mergeCell ref="BG30:BH30"/>
  </mergeCells>
  <conditionalFormatting sqref="AL14:BP14">
    <cfRule type="containsText" dxfId="318" priority="15" operator="containsText" text="Sun">
      <formula>NOT(ISERROR(SEARCH("Sun",AL14)))</formula>
    </cfRule>
  </conditionalFormatting>
  <conditionalFormatting sqref="AL15:BP15">
    <cfRule type="expression" dxfId="317" priority="12">
      <formula>AL$14="Sun"</formula>
    </cfRule>
    <cfRule type="expression" dxfId="316" priority="13">
      <formula>$AL14="Sun"</formula>
    </cfRule>
    <cfRule type="expression" dxfId="315" priority="14">
      <formula>"$AF14=""Sun"""</formula>
    </cfRule>
  </conditionalFormatting>
  <conditionalFormatting sqref="AL16:BP24">
    <cfRule type="expression" dxfId="314" priority="9">
      <formula>AL$14="Sun"</formula>
    </cfRule>
    <cfRule type="expression" dxfId="313" priority="10">
      <formula>$AL15="Sun"</formula>
    </cfRule>
    <cfRule type="expression" dxfId="312" priority="11">
      <formula>"$AF14=""Sun"""</formula>
    </cfRule>
  </conditionalFormatting>
  <conditionalFormatting sqref="AL16:BP24">
    <cfRule type="containsText" dxfId="311" priority="6" operator="containsText" text="ML">
      <formula>NOT(ISERROR(SEARCH("ML",AL16)))</formula>
    </cfRule>
    <cfRule type="containsText" dxfId="310" priority="7" operator="containsText" text="PL">
      <formula>NOT(ISERROR(SEARCH("PL",AL16)))</formula>
    </cfRule>
    <cfRule type="containsText" dxfId="309" priority="8" operator="containsText" text="CL">
      <formula>NOT(ISERROR(SEARCH("CL",AL16)))</formula>
    </cfRule>
  </conditionalFormatting>
  <conditionalFormatting sqref="AL16:BN24">
    <cfRule type="containsText" dxfId="308" priority="4" operator="containsText" text="AB">
      <formula>NOT(ISERROR(SEARCH("AB",AL16)))</formula>
    </cfRule>
    <cfRule type="containsText" dxfId="307" priority="5" operator="containsText" text="EO">
      <formula>NOT(ISERROR(SEARCH("EO",AL16)))</formula>
    </cfRule>
  </conditionalFormatting>
  <conditionalFormatting sqref="BW16:BW24">
    <cfRule type="cellIs" dxfId="306" priority="3" operator="greaterThan">
      <formula>15</formula>
    </cfRule>
  </conditionalFormatting>
  <conditionalFormatting sqref="AJ4:AK12">
    <cfRule type="duplicateValues" dxfId="305" priority="2"/>
  </conditionalFormatting>
  <conditionalFormatting sqref="BQ16:BQ24 BT16:BT24 BW16:BW24">
    <cfRule type="cellIs" dxfId="304" priority="1" operator="greaterThan">
      <formula>15</formula>
    </cfRule>
  </conditionalFormatting>
  <dataValidations count="7">
    <dataValidation type="list" allowBlank="1" showInputMessage="1" showErrorMessage="1" sqref="BN30:BW30" xr:uid="{00000000-0002-0000-0500-000000000000}">
      <formula1>$CF$2:$CG$2</formula1>
    </dataValidation>
    <dataValidation type="list" allowBlank="1" showInputMessage="1" showErrorMessage="1" sqref="BC30:BD30" xr:uid="{00000000-0002-0000-0500-000001000000}">
      <formula1>"कच्ची,पक्की"</formula1>
    </dataValidation>
    <dataValidation type="list" allowBlank="1" showInputMessage="1" showErrorMessage="1" sqref="AZ30:BB30" xr:uid="{00000000-0002-0000-0500-000002000000}">
      <formula1>"अधूरी,पूर्ण"</formula1>
    </dataValidation>
    <dataValidation type="list" allowBlank="1" showInputMessage="1" showErrorMessage="1" sqref="AW30:AY30" xr:uid="{00000000-0002-0000-0500-000003000000}">
      <formula1>"है ,नहीं"</formula1>
    </dataValidation>
    <dataValidation type="list" allowBlank="1" showInputMessage="1" showErrorMessage="1" sqref="AH4" xr:uid="{00000000-0002-0000-0500-000004000000}">
      <formula1>"2020,2021"</formula1>
    </dataValidation>
    <dataValidation type="list" allowBlank="1" showInputMessage="1" showErrorMessage="1" sqref="AL16:BP24" xr:uid="{00000000-0002-0000-0500-000005000000}">
      <formula1>"P,CL,ML,PL,A,T,OD,GH,-"</formula1>
    </dataValidation>
    <dataValidation type="list" allowBlank="1" showInputMessage="1" showErrorMessage="1" sqref="AJ4:AK12" xr:uid="{00000000-0002-0000-05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7000000}">
          <x14:formula1>
            <xm:f>MASTER!$B$9:$B$18</xm:f>
          </x14:formula1>
          <xm:sqref>AJ4:AJ12</xm:sqref>
        </x14:dataValidation>
        <x14:dataValidation type="list" allowBlank="1" showInputMessage="1" showErrorMessage="1" xr:uid="{00000000-0002-0000-0500-000008000000}">
          <x14:formula1>
            <xm:f>MASTER!$C$35:$C$45</xm:f>
          </x14:formula1>
          <xm:sqref>B22:U23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CI36"/>
  <sheetViews>
    <sheetView showGridLines="0" workbookViewId="0">
      <selection activeCell="B3" activeCellId="1" sqref="AB3:AG3 B3:C3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8.42578125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  <c r="CI3" s="236" t="s">
        <v>982</v>
      </c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"&amp;2020</f>
        <v>AUG 2020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237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979</v>
      </c>
      <c r="AK5" s="467"/>
      <c r="AL5" s="529" t="str">
        <f t="shared" si="0"/>
        <v>मूल</v>
      </c>
      <c r="AM5" s="529"/>
      <c r="AN5" s="528"/>
      <c r="AO5" s="527" t="str">
        <f t="shared" si="1"/>
        <v>प्रबोधक</v>
      </c>
      <c r="AP5" s="528"/>
      <c r="AQ5" s="527" t="str">
        <f t="shared" si="2"/>
        <v>SRI</v>
      </c>
      <c r="AR5" s="529"/>
      <c r="AS5" s="528"/>
      <c r="AT5" s="523">
        <f t="shared" si="3"/>
        <v>0</v>
      </c>
      <c r="AU5" s="523" t="str">
        <f t="shared" si="4"/>
        <v>SRI</v>
      </c>
      <c r="AV5" s="525">
        <f t="shared" si="5"/>
        <v>31637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2013</v>
      </c>
      <c r="BB5" s="523" t="str">
        <f t="shared" si="9"/>
        <v>SRI</v>
      </c>
      <c r="BC5" s="523" t="str">
        <f t="shared" si="10"/>
        <v>POL.SC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2014</v>
      </c>
      <c r="BH5" s="524" t="str">
        <f t="shared" si="15"/>
        <v>SRI</v>
      </c>
      <c r="BI5" s="525">
        <f t="shared" si="16"/>
        <v>43330</v>
      </c>
      <c r="BJ5" s="526" t="str">
        <f t="shared" si="17"/>
        <v>SRI</v>
      </c>
      <c r="BK5" s="525">
        <f t="shared" si="18"/>
        <v>43330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4</v>
      </c>
      <c r="BP5" s="523" t="str">
        <f t="shared" si="23"/>
        <v>SRI</v>
      </c>
      <c r="BQ5" s="523" t="str">
        <f t="shared" si="24"/>
        <v>01234567894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666666666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237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979</v>
      </c>
      <c r="AK6" s="467"/>
      <c r="AL6" s="529" t="str">
        <f t="shared" si="0"/>
        <v>मूल</v>
      </c>
      <c r="AM6" s="529"/>
      <c r="AN6" s="528"/>
      <c r="AO6" s="527" t="str">
        <f t="shared" si="1"/>
        <v>प्रबोधक</v>
      </c>
      <c r="AP6" s="528"/>
      <c r="AQ6" s="527" t="str">
        <f t="shared" si="2"/>
        <v>SRI</v>
      </c>
      <c r="AR6" s="529"/>
      <c r="AS6" s="528"/>
      <c r="AT6" s="523">
        <f t="shared" si="3"/>
        <v>0</v>
      </c>
      <c r="AU6" s="523" t="str">
        <f t="shared" si="4"/>
        <v>SRI</v>
      </c>
      <c r="AV6" s="525">
        <f t="shared" si="5"/>
        <v>31637</v>
      </c>
      <c r="AW6" s="526"/>
      <c r="AX6" s="531"/>
      <c r="AY6" s="523" t="str">
        <f t="shared" si="6"/>
        <v>MA</v>
      </c>
      <c r="AZ6" s="523" t="str">
        <f t="shared" si="7"/>
        <v>SRI</v>
      </c>
      <c r="BA6" s="523">
        <f t="shared" si="8"/>
        <v>2013</v>
      </c>
      <c r="BB6" s="523" t="str">
        <f t="shared" si="9"/>
        <v>SRI</v>
      </c>
      <c r="BC6" s="523" t="str">
        <f t="shared" si="10"/>
        <v>POL.SC</v>
      </c>
      <c r="BD6" s="523" t="str">
        <f t="shared" si="11"/>
        <v>SRI</v>
      </c>
      <c r="BE6" s="523" t="str">
        <f t="shared" si="12"/>
        <v>B.ED.</v>
      </c>
      <c r="BF6" s="523" t="str">
        <f t="shared" si="13"/>
        <v>SRI</v>
      </c>
      <c r="BG6" s="524">
        <f t="shared" si="14"/>
        <v>2014</v>
      </c>
      <c r="BH6" s="524" t="str">
        <f t="shared" si="15"/>
        <v>SRI</v>
      </c>
      <c r="BI6" s="525">
        <f t="shared" si="16"/>
        <v>43330</v>
      </c>
      <c r="BJ6" s="526" t="str">
        <f t="shared" si="17"/>
        <v>SRI</v>
      </c>
      <c r="BK6" s="525">
        <f t="shared" si="18"/>
        <v>43330</v>
      </c>
      <c r="BL6" s="531" t="str">
        <f t="shared" si="19"/>
        <v>SRI</v>
      </c>
      <c r="BM6" s="525">
        <f t="shared" si="20"/>
        <v>44378</v>
      </c>
      <c r="BN6" s="526" t="str">
        <f t="shared" si="21"/>
        <v>SRI</v>
      </c>
      <c r="BO6" s="523">
        <f t="shared" si="22"/>
        <v>4</v>
      </c>
      <c r="BP6" s="523" t="str">
        <f t="shared" si="23"/>
        <v>SRI</v>
      </c>
      <c r="BQ6" s="523" t="str">
        <f t="shared" si="24"/>
        <v>01234567894</v>
      </c>
      <c r="BR6" s="523" t="str">
        <f t="shared" si="25"/>
        <v>SRI</v>
      </c>
      <c r="BS6" s="523" t="str">
        <f t="shared" si="25"/>
        <v>SRI</v>
      </c>
      <c r="BT6" s="523" t="str">
        <f t="shared" si="25"/>
        <v>SRI</v>
      </c>
      <c r="BU6" s="523" t="str">
        <f t="shared" si="25"/>
        <v>SRI</v>
      </c>
      <c r="BV6" s="523">
        <f t="shared" si="26"/>
        <v>666666666</v>
      </c>
      <c r="BW6" s="523" t="str">
        <f t="shared" si="27"/>
        <v>SRI</v>
      </c>
      <c r="BX6" s="523" t="str">
        <f t="shared" si="27"/>
        <v>SRI</v>
      </c>
      <c r="BY6" s="532" t="str">
        <f t="shared" si="27"/>
        <v>SRI</v>
      </c>
      <c r="CF6" s="195" t="s">
        <v>897</v>
      </c>
      <c r="CI6" s="237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978</v>
      </c>
      <c r="AK7" s="467"/>
      <c r="AL7" s="529" t="str">
        <f t="shared" si="0"/>
        <v>मूल</v>
      </c>
      <c r="AM7" s="529"/>
      <c r="AN7" s="528"/>
      <c r="AO7" s="527" t="str">
        <f t="shared" si="1"/>
        <v>अध्यापक L-2</v>
      </c>
      <c r="AP7" s="528"/>
      <c r="AQ7" s="527" t="str">
        <f t="shared" si="2"/>
        <v>SRI</v>
      </c>
      <c r="AR7" s="529"/>
      <c r="AS7" s="528"/>
      <c r="AT7" s="523" t="str">
        <f t="shared" si="3"/>
        <v>OBC</v>
      </c>
      <c r="AU7" s="523" t="str">
        <f t="shared" si="4"/>
        <v>SRI</v>
      </c>
      <c r="AV7" s="525">
        <f t="shared" si="5"/>
        <v>31636</v>
      </c>
      <c r="AW7" s="526"/>
      <c r="AX7" s="531"/>
      <c r="AY7" s="523" t="str">
        <f t="shared" si="6"/>
        <v>MA</v>
      </c>
      <c r="AZ7" s="523" t="str">
        <f t="shared" si="7"/>
        <v>SRI</v>
      </c>
      <c r="BA7" s="523">
        <f t="shared" si="8"/>
        <v>2012</v>
      </c>
      <c r="BB7" s="523" t="str">
        <f t="shared" si="9"/>
        <v>SRI</v>
      </c>
      <c r="BC7" s="523" t="str">
        <f t="shared" si="10"/>
        <v>GEO</v>
      </c>
      <c r="BD7" s="523" t="str">
        <f t="shared" si="11"/>
        <v>SRI</v>
      </c>
      <c r="BE7" s="523" t="str">
        <f t="shared" si="12"/>
        <v>B.ED.</v>
      </c>
      <c r="BF7" s="523" t="str">
        <f t="shared" si="13"/>
        <v>SRI</v>
      </c>
      <c r="BG7" s="524">
        <f t="shared" si="14"/>
        <v>2013</v>
      </c>
      <c r="BH7" s="524" t="str">
        <f t="shared" si="15"/>
        <v>SRI</v>
      </c>
      <c r="BI7" s="525">
        <f t="shared" si="16"/>
        <v>43329</v>
      </c>
      <c r="BJ7" s="526" t="str">
        <f t="shared" si="17"/>
        <v>SRI</v>
      </c>
      <c r="BK7" s="525">
        <f t="shared" si="18"/>
        <v>43329</v>
      </c>
      <c r="BL7" s="531" t="str">
        <f t="shared" si="19"/>
        <v>SRI</v>
      </c>
      <c r="BM7" s="525">
        <f t="shared" si="20"/>
        <v>44378</v>
      </c>
      <c r="BN7" s="526" t="str">
        <f t="shared" si="21"/>
        <v>SRI</v>
      </c>
      <c r="BO7" s="523">
        <f t="shared" si="22"/>
        <v>3</v>
      </c>
      <c r="BP7" s="523" t="str">
        <f t="shared" si="23"/>
        <v>SRI</v>
      </c>
      <c r="BQ7" s="523" t="str">
        <f t="shared" si="24"/>
        <v>01234567893</v>
      </c>
      <c r="BR7" s="523" t="str">
        <f t="shared" si="25"/>
        <v>SRI</v>
      </c>
      <c r="BS7" s="523" t="str">
        <f t="shared" si="25"/>
        <v>SRI</v>
      </c>
      <c r="BT7" s="523" t="str">
        <f t="shared" si="25"/>
        <v>SRI</v>
      </c>
      <c r="BU7" s="523" t="str">
        <f t="shared" si="25"/>
        <v>SRI</v>
      </c>
      <c r="BV7" s="523">
        <f t="shared" si="26"/>
        <v>777777777</v>
      </c>
      <c r="BW7" s="523" t="str">
        <f t="shared" si="27"/>
        <v>SRI</v>
      </c>
      <c r="BX7" s="523" t="str">
        <f t="shared" si="27"/>
        <v>SRI</v>
      </c>
      <c r="BY7" s="532" t="str">
        <f t="shared" si="27"/>
        <v>SRI</v>
      </c>
      <c r="CF7" s="195" t="s">
        <v>898</v>
      </c>
      <c r="CI7" s="237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978</v>
      </c>
      <c r="AK8" s="467"/>
      <c r="AL8" s="529" t="str">
        <f t="shared" si="0"/>
        <v>मूल</v>
      </c>
      <c r="AM8" s="529"/>
      <c r="AN8" s="528"/>
      <c r="AO8" s="527" t="str">
        <f t="shared" si="1"/>
        <v>अध्यापक L-2</v>
      </c>
      <c r="AP8" s="528"/>
      <c r="AQ8" s="527" t="str">
        <f t="shared" si="2"/>
        <v>SRI</v>
      </c>
      <c r="AR8" s="529"/>
      <c r="AS8" s="528"/>
      <c r="AT8" s="523" t="str">
        <f t="shared" si="3"/>
        <v>OBC</v>
      </c>
      <c r="AU8" s="523" t="str">
        <f t="shared" si="4"/>
        <v>SRI</v>
      </c>
      <c r="AV8" s="525">
        <f t="shared" si="5"/>
        <v>31636</v>
      </c>
      <c r="AW8" s="526"/>
      <c r="AX8" s="531"/>
      <c r="AY8" s="523" t="str">
        <f t="shared" si="6"/>
        <v>MA</v>
      </c>
      <c r="AZ8" s="523" t="str">
        <f t="shared" si="7"/>
        <v>SRI</v>
      </c>
      <c r="BA8" s="523">
        <f t="shared" si="8"/>
        <v>2012</v>
      </c>
      <c r="BB8" s="523" t="str">
        <f t="shared" si="9"/>
        <v>SRI</v>
      </c>
      <c r="BC8" s="523" t="str">
        <f t="shared" si="10"/>
        <v>GEO</v>
      </c>
      <c r="BD8" s="523" t="str">
        <f t="shared" si="11"/>
        <v>SRI</v>
      </c>
      <c r="BE8" s="523" t="str">
        <f t="shared" si="12"/>
        <v>B.ED.</v>
      </c>
      <c r="BF8" s="523" t="str">
        <f t="shared" si="13"/>
        <v>SRI</v>
      </c>
      <c r="BG8" s="524">
        <f t="shared" si="14"/>
        <v>2013</v>
      </c>
      <c r="BH8" s="524" t="str">
        <f t="shared" si="15"/>
        <v>SRI</v>
      </c>
      <c r="BI8" s="525">
        <f t="shared" si="16"/>
        <v>43329</v>
      </c>
      <c r="BJ8" s="526" t="str">
        <f t="shared" si="17"/>
        <v>SRI</v>
      </c>
      <c r="BK8" s="525">
        <f t="shared" si="18"/>
        <v>43329</v>
      </c>
      <c r="BL8" s="531" t="str">
        <f t="shared" si="19"/>
        <v>SRI</v>
      </c>
      <c r="BM8" s="525">
        <f t="shared" si="20"/>
        <v>44378</v>
      </c>
      <c r="BN8" s="526" t="str">
        <f t="shared" si="21"/>
        <v>SRI</v>
      </c>
      <c r="BO8" s="523">
        <f t="shared" si="22"/>
        <v>3</v>
      </c>
      <c r="BP8" s="523" t="str">
        <f t="shared" si="23"/>
        <v>SRI</v>
      </c>
      <c r="BQ8" s="523" t="str">
        <f t="shared" si="24"/>
        <v>01234567893</v>
      </c>
      <c r="BR8" s="523" t="str">
        <f t="shared" si="25"/>
        <v>SRI</v>
      </c>
      <c r="BS8" s="523" t="str">
        <f t="shared" si="25"/>
        <v>SRI</v>
      </c>
      <c r="BT8" s="523" t="str">
        <f t="shared" si="25"/>
        <v>SRI</v>
      </c>
      <c r="BU8" s="523" t="str">
        <f t="shared" si="25"/>
        <v>SRI</v>
      </c>
      <c r="BV8" s="523">
        <f t="shared" si="26"/>
        <v>777777777</v>
      </c>
      <c r="BW8" s="523" t="str">
        <f t="shared" si="27"/>
        <v>SRI</v>
      </c>
      <c r="BX8" s="523" t="str">
        <f t="shared" si="27"/>
        <v>SRI</v>
      </c>
      <c r="BY8" s="532" t="str">
        <f t="shared" si="27"/>
        <v>SRI</v>
      </c>
      <c r="CF8" s="195" t="s">
        <v>899</v>
      </c>
      <c r="CI8" s="237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980</v>
      </c>
      <c r="AK9" s="467"/>
      <c r="AL9" s="529" t="str">
        <f t="shared" si="0"/>
        <v>मूल</v>
      </c>
      <c r="AM9" s="529"/>
      <c r="AN9" s="528"/>
      <c r="AO9" s="527" t="str">
        <f t="shared" si="1"/>
        <v>अध्यापक L-2</v>
      </c>
      <c r="AP9" s="528"/>
      <c r="AQ9" s="527" t="str">
        <f t="shared" si="2"/>
        <v>SRI</v>
      </c>
      <c r="AR9" s="529"/>
      <c r="AS9" s="528"/>
      <c r="AT9" s="523">
        <f t="shared" si="3"/>
        <v>0</v>
      </c>
      <c r="AU9" s="523" t="str">
        <f t="shared" si="4"/>
        <v>SRI</v>
      </c>
      <c r="AV9" s="525">
        <f t="shared" si="5"/>
        <v>31639</v>
      </c>
      <c r="AW9" s="526"/>
      <c r="AX9" s="531"/>
      <c r="AY9" s="523" t="str">
        <f t="shared" si="6"/>
        <v>MA</v>
      </c>
      <c r="AZ9" s="523" t="str">
        <f t="shared" si="7"/>
        <v>SRI</v>
      </c>
      <c r="BA9" s="523">
        <f t="shared" si="8"/>
        <v>2015</v>
      </c>
      <c r="BB9" s="523" t="str">
        <f t="shared" si="9"/>
        <v>SRI</v>
      </c>
      <c r="BC9" s="523" t="str">
        <f t="shared" si="10"/>
        <v>GEO</v>
      </c>
      <c r="BD9" s="523" t="str">
        <f t="shared" si="11"/>
        <v>SRI</v>
      </c>
      <c r="BE9" s="523" t="str">
        <f t="shared" si="12"/>
        <v>B.ED.</v>
      </c>
      <c r="BF9" s="523" t="str">
        <f t="shared" si="13"/>
        <v>SRI</v>
      </c>
      <c r="BG9" s="524">
        <f t="shared" si="14"/>
        <v>2016</v>
      </c>
      <c r="BH9" s="524" t="str">
        <f t="shared" si="15"/>
        <v>SRI</v>
      </c>
      <c r="BI9" s="525">
        <f t="shared" si="16"/>
        <v>43332</v>
      </c>
      <c r="BJ9" s="526" t="str">
        <f t="shared" si="17"/>
        <v>SRI</v>
      </c>
      <c r="BK9" s="525">
        <f t="shared" si="18"/>
        <v>43332</v>
      </c>
      <c r="BL9" s="531" t="str">
        <f t="shared" si="19"/>
        <v>SRI</v>
      </c>
      <c r="BM9" s="525">
        <f t="shared" si="20"/>
        <v>44378</v>
      </c>
      <c r="BN9" s="526" t="str">
        <f t="shared" si="21"/>
        <v>SRI</v>
      </c>
      <c r="BO9" s="523">
        <f t="shared" si="22"/>
        <v>6</v>
      </c>
      <c r="BP9" s="523" t="str">
        <f t="shared" si="23"/>
        <v>SRI</v>
      </c>
      <c r="BQ9" s="523" t="str">
        <f t="shared" si="24"/>
        <v>01234567896</v>
      </c>
      <c r="BR9" s="523" t="str">
        <f t="shared" si="25"/>
        <v>SRI</v>
      </c>
      <c r="BS9" s="523" t="str">
        <f t="shared" si="25"/>
        <v>SRI</v>
      </c>
      <c r="BT9" s="523" t="str">
        <f t="shared" si="25"/>
        <v>SRI</v>
      </c>
      <c r="BU9" s="523" t="str">
        <f t="shared" si="25"/>
        <v>SRI</v>
      </c>
      <c r="BV9" s="523">
        <f t="shared" si="26"/>
        <v>444444444</v>
      </c>
      <c r="BW9" s="523" t="str">
        <f t="shared" si="27"/>
        <v>SRI</v>
      </c>
      <c r="BX9" s="523" t="str">
        <f t="shared" si="27"/>
        <v>SRI</v>
      </c>
      <c r="BY9" s="532" t="str">
        <f t="shared" si="27"/>
        <v>SRI</v>
      </c>
      <c r="CF9" s="195" t="s">
        <v>900</v>
      </c>
      <c r="CI9" s="237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981</v>
      </c>
      <c r="AK10" s="467"/>
      <c r="AL10" s="529" t="str">
        <f t="shared" si="0"/>
        <v>पं. राज</v>
      </c>
      <c r="AM10" s="529"/>
      <c r="AN10" s="528"/>
      <c r="AO10" s="527" t="str">
        <f t="shared" si="1"/>
        <v>प्रबोधक</v>
      </c>
      <c r="AP10" s="528"/>
      <c r="AQ10" s="527" t="str">
        <f t="shared" si="2"/>
        <v>SRI</v>
      </c>
      <c r="AR10" s="529"/>
      <c r="AS10" s="528"/>
      <c r="AT10" s="523">
        <f t="shared" si="3"/>
        <v>0</v>
      </c>
      <c r="AU10" s="523" t="str">
        <f t="shared" si="4"/>
        <v>SRI</v>
      </c>
      <c r="AV10" s="525">
        <f t="shared" si="5"/>
        <v>31640</v>
      </c>
      <c r="AW10" s="526"/>
      <c r="AX10" s="531"/>
      <c r="AY10" s="523" t="str">
        <f t="shared" si="6"/>
        <v>MA</v>
      </c>
      <c r="AZ10" s="523" t="str">
        <f t="shared" si="7"/>
        <v>SRI</v>
      </c>
      <c r="BA10" s="523">
        <f t="shared" si="8"/>
        <v>2016</v>
      </c>
      <c r="BB10" s="523" t="str">
        <f t="shared" si="9"/>
        <v>SRI</v>
      </c>
      <c r="BC10" s="523" t="str">
        <f t="shared" si="10"/>
        <v>POL.SC</v>
      </c>
      <c r="BD10" s="523" t="str">
        <f t="shared" si="11"/>
        <v>SRI</v>
      </c>
      <c r="BE10" s="523" t="str">
        <f t="shared" si="12"/>
        <v>B.ED.</v>
      </c>
      <c r="BF10" s="523" t="str">
        <f t="shared" si="13"/>
        <v>SRI</v>
      </c>
      <c r="BG10" s="524">
        <f t="shared" si="14"/>
        <v>2017</v>
      </c>
      <c r="BH10" s="524" t="str">
        <f t="shared" si="15"/>
        <v>SRI</v>
      </c>
      <c r="BI10" s="525">
        <f t="shared" si="16"/>
        <v>43333</v>
      </c>
      <c r="BJ10" s="526" t="str">
        <f t="shared" si="17"/>
        <v>SRI</v>
      </c>
      <c r="BK10" s="525">
        <f t="shared" si="18"/>
        <v>43333</v>
      </c>
      <c r="BL10" s="531" t="str">
        <f t="shared" si="19"/>
        <v>SRI</v>
      </c>
      <c r="BM10" s="525">
        <f t="shared" si="20"/>
        <v>44378</v>
      </c>
      <c r="BN10" s="526" t="str">
        <f t="shared" si="21"/>
        <v>SRI</v>
      </c>
      <c r="BO10" s="523">
        <f t="shared" si="22"/>
        <v>7</v>
      </c>
      <c r="BP10" s="523" t="str">
        <f t="shared" si="23"/>
        <v>SRI</v>
      </c>
      <c r="BQ10" s="523" t="str">
        <f t="shared" si="24"/>
        <v>01234567897</v>
      </c>
      <c r="BR10" s="523" t="str">
        <f t="shared" si="25"/>
        <v>SRI</v>
      </c>
      <c r="BS10" s="523" t="str">
        <f t="shared" si="25"/>
        <v>SRI</v>
      </c>
      <c r="BT10" s="523" t="str">
        <f t="shared" si="25"/>
        <v>SRI</v>
      </c>
      <c r="BU10" s="523" t="str">
        <f t="shared" si="25"/>
        <v>SRI</v>
      </c>
      <c r="BV10" s="523">
        <f t="shared" si="26"/>
        <v>333333333</v>
      </c>
      <c r="BW10" s="523" t="str">
        <f t="shared" si="27"/>
        <v>SRI</v>
      </c>
      <c r="BX10" s="523" t="str">
        <f t="shared" si="27"/>
        <v>SRI</v>
      </c>
      <c r="BY10" s="532" t="str">
        <f t="shared" si="27"/>
        <v>SRI</v>
      </c>
      <c r="CF10" s="195" t="s">
        <v>889</v>
      </c>
      <c r="CI10" s="237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797</v>
      </c>
      <c r="AK11" s="467"/>
      <c r="AL11" s="529" t="str">
        <f t="shared" si="0"/>
        <v>मूल</v>
      </c>
      <c r="AM11" s="529"/>
      <c r="AN11" s="528"/>
      <c r="AO11" s="527" t="str">
        <f t="shared" si="1"/>
        <v>अध्यापक L-2</v>
      </c>
      <c r="AP11" s="528"/>
      <c r="AQ11" s="527" t="str">
        <f t="shared" si="2"/>
        <v>SRI</v>
      </c>
      <c r="AR11" s="529"/>
      <c r="AS11" s="528"/>
      <c r="AT11" s="523">
        <f t="shared" si="3"/>
        <v>0</v>
      </c>
      <c r="AU11" s="523" t="str">
        <f t="shared" si="4"/>
        <v>SRI</v>
      </c>
      <c r="AV11" s="525">
        <f t="shared" si="5"/>
        <v>31641</v>
      </c>
      <c r="AW11" s="526"/>
      <c r="AX11" s="531"/>
      <c r="AY11" s="523" t="str">
        <f t="shared" si="6"/>
        <v>MA</v>
      </c>
      <c r="AZ11" s="523" t="str">
        <f t="shared" si="7"/>
        <v>SRI</v>
      </c>
      <c r="BA11" s="523">
        <f t="shared" si="8"/>
        <v>2017</v>
      </c>
      <c r="BB11" s="523" t="str">
        <f t="shared" si="9"/>
        <v>SRI</v>
      </c>
      <c r="BC11" s="523" t="str">
        <f t="shared" si="10"/>
        <v>HISTORY</v>
      </c>
      <c r="BD11" s="523" t="str">
        <f t="shared" si="11"/>
        <v>SRI</v>
      </c>
      <c r="BE11" s="523" t="str">
        <f t="shared" si="12"/>
        <v>B.ED.</v>
      </c>
      <c r="BF11" s="523" t="str">
        <f t="shared" si="13"/>
        <v>SRI</v>
      </c>
      <c r="BG11" s="524">
        <f t="shared" si="14"/>
        <v>2018</v>
      </c>
      <c r="BH11" s="524" t="str">
        <f t="shared" si="15"/>
        <v>SRI</v>
      </c>
      <c r="BI11" s="525">
        <f t="shared" si="16"/>
        <v>43334</v>
      </c>
      <c r="BJ11" s="526" t="str">
        <f t="shared" si="17"/>
        <v>SRI</v>
      </c>
      <c r="BK11" s="525">
        <f t="shared" si="18"/>
        <v>43334</v>
      </c>
      <c r="BL11" s="531" t="str">
        <f t="shared" si="19"/>
        <v>SRI</v>
      </c>
      <c r="BM11" s="525">
        <f t="shared" si="20"/>
        <v>44378</v>
      </c>
      <c r="BN11" s="526" t="str">
        <f t="shared" si="21"/>
        <v>SRI</v>
      </c>
      <c r="BO11" s="523">
        <f t="shared" si="22"/>
        <v>8</v>
      </c>
      <c r="BP11" s="523" t="str">
        <f t="shared" si="23"/>
        <v>SRI</v>
      </c>
      <c r="BQ11" s="523" t="str">
        <f t="shared" si="24"/>
        <v>01234567898</v>
      </c>
      <c r="BR11" s="523" t="str">
        <f t="shared" si="25"/>
        <v>SRI</v>
      </c>
      <c r="BS11" s="523" t="str">
        <f t="shared" si="25"/>
        <v>SRI</v>
      </c>
      <c r="BT11" s="523" t="str">
        <f t="shared" si="25"/>
        <v>SRI</v>
      </c>
      <c r="BU11" s="523" t="str">
        <f t="shared" si="25"/>
        <v>SRI</v>
      </c>
      <c r="BV11" s="523">
        <f t="shared" si="26"/>
        <v>222222222</v>
      </c>
      <c r="BW11" s="523" t="str">
        <f t="shared" si="27"/>
        <v>SRI</v>
      </c>
      <c r="BX11" s="523" t="str">
        <f t="shared" si="27"/>
        <v>SRI</v>
      </c>
      <c r="BY11" s="532" t="str">
        <f t="shared" si="27"/>
        <v>SRI</v>
      </c>
      <c r="CF11" s="195" t="s">
        <v>890</v>
      </c>
      <c r="CI11" s="237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942</v>
      </c>
      <c r="AK12" s="467"/>
      <c r="AL12" s="529" t="str">
        <f t="shared" si="0"/>
        <v>मूल</v>
      </c>
      <c r="AM12" s="529"/>
      <c r="AN12" s="528"/>
      <c r="AO12" s="527" t="str">
        <f t="shared" si="1"/>
        <v>अध्यापक L-1</v>
      </c>
      <c r="AP12" s="528"/>
      <c r="AQ12" s="527" t="str">
        <f t="shared" si="2"/>
        <v>SRI</v>
      </c>
      <c r="AR12" s="529"/>
      <c r="AS12" s="528"/>
      <c r="AT12" s="523" t="str">
        <f t="shared" si="3"/>
        <v>GEN</v>
      </c>
      <c r="AU12" s="523" t="str">
        <f t="shared" si="4"/>
        <v>SRI</v>
      </c>
      <c r="AV12" s="525">
        <f t="shared" si="5"/>
        <v>31635</v>
      </c>
      <c r="AW12" s="526"/>
      <c r="AX12" s="531"/>
      <c r="AY12" s="523" t="str">
        <f t="shared" si="6"/>
        <v>MA</v>
      </c>
      <c r="AZ12" s="523" t="str">
        <f t="shared" si="7"/>
        <v>SRI</v>
      </c>
      <c r="BA12" s="523">
        <f t="shared" si="8"/>
        <v>2011</v>
      </c>
      <c r="BB12" s="523" t="str">
        <f t="shared" si="9"/>
        <v>SRI</v>
      </c>
      <c r="BC12" s="523" t="str">
        <f t="shared" si="10"/>
        <v>HISTORY</v>
      </c>
      <c r="BD12" s="523" t="str">
        <f t="shared" si="11"/>
        <v>SRI</v>
      </c>
      <c r="BE12" s="523" t="str">
        <f t="shared" si="12"/>
        <v>B.ED.</v>
      </c>
      <c r="BF12" s="523" t="str">
        <f t="shared" si="13"/>
        <v>SRI</v>
      </c>
      <c r="BG12" s="524">
        <f t="shared" si="14"/>
        <v>2012</v>
      </c>
      <c r="BH12" s="524" t="str">
        <f t="shared" si="15"/>
        <v>SRI</v>
      </c>
      <c r="BI12" s="525">
        <f t="shared" si="16"/>
        <v>43328</v>
      </c>
      <c r="BJ12" s="526" t="str">
        <f t="shared" si="17"/>
        <v>SRI</v>
      </c>
      <c r="BK12" s="525">
        <f t="shared" si="18"/>
        <v>43328</v>
      </c>
      <c r="BL12" s="531" t="str">
        <f t="shared" si="19"/>
        <v>SRI</v>
      </c>
      <c r="BM12" s="525">
        <f t="shared" si="20"/>
        <v>44378</v>
      </c>
      <c r="BN12" s="526" t="str">
        <f t="shared" si="21"/>
        <v>SRI</v>
      </c>
      <c r="BO12" s="523">
        <f t="shared" si="22"/>
        <v>2</v>
      </c>
      <c r="BP12" s="523" t="str">
        <f t="shared" si="23"/>
        <v>SRI</v>
      </c>
      <c r="BQ12" s="523" t="str">
        <f t="shared" si="24"/>
        <v>01234567892</v>
      </c>
      <c r="BR12" s="523" t="str">
        <f t="shared" si="25"/>
        <v>SRI</v>
      </c>
      <c r="BS12" s="523" t="str">
        <f t="shared" si="25"/>
        <v>SRI</v>
      </c>
      <c r="BT12" s="523" t="str">
        <f t="shared" si="25"/>
        <v>SRI</v>
      </c>
      <c r="BU12" s="523" t="str">
        <f t="shared" si="25"/>
        <v>SRI</v>
      </c>
      <c r="BV12" s="523">
        <f t="shared" si="26"/>
        <v>888888888</v>
      </c>
      <c r="BW12" s="523" t="str">
        <f t="shared" si="27"/>
        <v>SRI</v>
      </c>
      <c r="BX12" s="523" t="str">
        <f t="shared" si="27"/>
        <v>SRI</v>
      </c>
      <c r="BY12" s="532" t="str">
        <f t="shared" si="27"/>
        <v>SRI</v>
      </c>
      <c r="CF12" s="195" t="s">
        <v>891</v>
      </c>
      <c r="CI12" s="237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44044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44074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237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Sat</v>
      </c>
      <c r="AM14" s="143" t="str">
        <f t="shared" ref="AM14:BP14" ca="1" si="42">TEXT(AM15,"DDD")</f>
        <v>Sun</v>
      </c>
      <c r="AN14" s="143" t="str">
        <f t="shared" ca="1" si="42"/>
        <v>Mon</v>
      </c>
      <c r="AO14" s="143" t="str">
        <f t="shared" ca="1" si="42"/>
        <v>Tue</v>
      </c>
      <c r="AP14" s="143" t="str">
        <f t="shared" ca="1" si="42"/>
        <v>Wed</v>
      </c>
      <c r="AQ14" s="143" t="str">
        <f t="shared" ca="1" si="42"/>
        <v>Thu</v>
      </c>
      <c r="AR14" s="143" t="str">
        <f t="shared" ca="1" si="42"/>
        <v>Fri</v>
      </c>
      <c r="AS14" s="143" t="str">
        <f t="shared" ca="1" si="42"/>
        <v>Sat</v>
      </c>
      <c r="AT14" s="143" t="str">
        <f t="shared" ca="1" si="42"/>
        <v>Sun</v>
      </c>
      <c r="AU14" s="143" t="str">
        <f t="shared" ca="1" si="42"/>
        <v>Mon</v>
      </c>
      <c r="AV14" s="143" t="str">
        <f t="shared" ca="1" si="42"/>
        <v>Tue</v>
      </c>
      <c r="AW14" s="143" t="str">
        <f t="shared" ca="1" si="42"/>
        <v>Wed</v>
      </c>
      <c r="AX14" s="143" t="str">
        <f t="shared" ca="1" si="42"/>
        <v>Thu</v>
      </c>
      <c r="AY14" s="143" t="str">
        <f t="shared" ca="1" si="42"/>
        <v>Fri</v>
      </c>
      <c r="AZ14" s="143" t="str">
        <f t="shared" ca="1" si="42"/>
        <v>Sat</v>
      </c>
      <c r="BA14" s="143" t="str">
        <f t="shared" ca="1" si="42"/>
        <v>Sun</v>
      </c>
      <c r="BB14" s="143" t="str">
        <f t="shared" ca="1" si="42"/>
        <v>Mon</v>
      </c>
      <c r="BC14" s="143" t="str">
        <f t="shared" ca="1" si="42"/>
        <v>Tue</v>
      </c>
      <c r="BD14" s="143" t="str">
        <f t="shared" ca="1" si="42"/>
        <v>Wed</v>
      </c>
      <c r="BE14" s="143" t="str">
        <f t="shared" ca="1" si="42"/>
        <v>Thu</v>
      </c>
      <c r="BF14" s="143" t="str">
        <f t="shared" ca="1" si="42"/>
        <v>Fri</v>
      </c>
      <c r="BG14" s="143" t="str">
        <f t="shared" ca="1" si="42"/>
        <v>Sat</v>
      </c>
      <c r="BH14" s="143" t="str">
        <f t="shared" ca="1" si="42"/>
        <v>Sun</v>
      </c>
      <c r="BI14" s="143" t="str">
        <f t="shared" ca="1" si="42"/>
        <v>Mon</v>
      </c>
      <c r="BJ14" s="143" t="str">
        <f t="shared" ca="1" si="42"/>
        <v>Tue</v>
      </c>
      <c r="BK14" s="143" t="str">
        <f t="shared" ca="1" si="42"/>
        <v>Wed</v>
      </c>
      <c r="BL14" s="143" t="str">
        <f t="shared" ca="1" si="42"/>
        <v>Thu</v>
      </c>
      <c r="BM14" s="143" t="str">
        <f t="shared" ca="1" si="42"/>
        <v>Fri</v>
      </c>
      <c r="BN14" s="143" t="str">
        <f t="shared" ca="1" si="42"/>
        <v>Sat</v>
      </c>
      <c r="BO14" s="143" t="str">
        <f t="shared" ca="1" si="42"/>
        <v>Sun</v>
      </c>
      <c r="BP14" s="143" t="str">
        <f t="shared" ca="1" si="42"/>
        <v>Mon</v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44044</v>
      </c>
      <c r="AM15" s="145">
        <f ca="1">IF(AL15&lt;$BK$13,AL15+1,"")</f>
        <v>44045</v>
      </c>
      <c r="AN15" s="145">
        <f t="shared" ref="AN15:BP15" ca="1" si="46">IF(AM15&lt;$BK$13,AM15+1,"")</f>
        <v>44046</v>
      </c>
      <c r="AO15" s="145">
        <f t="shared" ca="1" si="46"/>
        <v>44047</v>
      </c>
      <c r="AP15" s="145">
        <f t="shared" ca="1" si="46"/>
        <v>44048</v>
      </c>
      <c r="AQ15" s="145">
        <f t="shared" ca="1" si="46"/>
        <v>44049</v>
      </c>
      <c r="AR15" s="145">
        <f t="shared" ca="1" si="46"/>
        <v>44050</v>
      </c>
      <c r="AS15" s="145">
        <f t="shared" ca="1" si="46"/>
        <v>44051</v>
      </c>
      <c r="AT15" s="145">
        <f t="shared" ca="1" si="46"/>
        <v>44052</v>
      </c>
      <c r="AU15" s="145">
        <f t="shared" ca="1" si="46"/>
        <v>44053</v>
      </c>
      <c r="AV15" s="145">
        <f t="shared" ca="1" si="46"/>
        <v>44054</v>
      </c>
      <c r="AW15" s="145">
        <f t="shared" ca="1" si="46"/>
        <v>44055</v>
      </c>
      <c r="AX15" s="145">
        <f t="shared" ca="1" si="46"/>
        <v>44056</v>
      </c>
      <c r="AY15" s="145">
        <f t="shared" ca="1" si="46"/>
        <v>44057</v>
      </c>
      <c r="AZ15" s="145">
        <f t="shared" ca="1" si="46"/>
        <v>44058</v>
      </c>
      <c r="BA15" s="145">
        <f t="shared" ca="1" si="46"/>
        <v>44059</v>
      </c>
      <c r="BB15" s="145">
        <f t="shared" ca="1" si="46"/>
        <v>44060</v>
      </c>
      <c r="BC15" s="145">
        <f t="shared" ca="1" si="46"/>
        <v>44061</v>
      </c>
      <c r="BD15" s="145">
        <f t="shared" ca="1" si="46"/>
        <v>44062</v>
      </c>
      <c r="BE15" s="145">
        <f t="shared" ca="1" si="46"/>
        <v>44063</v>
      </c>
      <c r="BF15" s="145">
        <f t="shared" ca="1" si="46"/>
        <v>44064</v>
      </c>
      <c r="BG15" s="145">
        <f t="shared" ca="1" si="46"/>
        <v>44065</v>
      </c>
      <c r="BH15" s="145">
        <f t="shared" ca="1" si="46"/>
        <v>44066</v>
      </c>
      <c r="BI15" s="145">
        <f t="shared" ca="1" si="46"/>
        <v>44067</v>
      </c>
      <c r="BJ15" s="145">
        <f t="shared" ca="1" si="46"/>
        <v>44068</v>
      </c>
      <c r="BK15" s="145">
        <f t="shared" ca="1" si="46"/>
        <v>44069</v>
      </c>
      <c r="BL15" s="145">
        <f t="shared" ca="1" si="46"/>
        <v>44070</v>
      </c>
      <c r="BM15" s="145">
        <f t="shared" ca="1" si="46"/>
        <v>44071</v>
      </c>
      <c r="BN15" s="145">
        <f t="shared" ca="1" si="46"/>
        <v>44072</v>
      </c>
      <c r="BO15" s="145">
        <f t="shared" ca="1" si="46"/>
        <v>44073</v>
      </c>
      <c r="BP15" s="145">
        <f t="shared" ca="1" si="46"/>
        <v>44074</v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 t="s">
        <v>885</v>
      </c>
      <c r="AN16" s="196" t="s">
        <v>885</v>
      </c>
      <c r="AO16" s="196" t="s">
        <v>81</v>
      </c>
      <c r="AP16" s="196"/>
      <c r="AQ16" s="196" t="s">
        <v>885</v>
      </c>
      <c r="AR16" s="196" t="s">
        <v>885</v>
      </c>
      <c r="AS16" s="196" t="s">
        <v>885</v>
      </c>
      <c r="AT16" s="196" t="s">
        <v>885</v>
      </c>
      <c r="AU16" s="196" t="s">
        <v>885</v>
      </c>
      <c r="AV16" s="196" t="s">
        <v>885</v>
      </c>
      <c r="AW16" s="196" t="s">
        <v>885</v>
      </c>
      <c r="AX16" s="196" t="s">
        <v>885</v>
      </c>
      <c r="AY16" s="196" t="s">
        <v>885</v>
      </c>
      <c r="AZ16" s="196" t="s">
        <v>885</v>
      </c>
      <c r="BA16" s="196" t="s">
        <v>885</v>
      </c>
      <c r="BB16" s="196" t="s">
        <v>885</v>
      </c>
      <c r="BC16" s="196" t="s">
        <v>885</v>
      </c>
      <c r="BD16" s="196" t="s">
        <v>885</v>
      </c>
      <c r="BE16" s="196" t="s">
        <v>885</v>
      </c>
      <c r="BF16" s="196" t="s">
        <v>885</v>
      </c>
      <c r="BG16" s="196" t="s">
        <v>885</v>
      </c>
      <c r="BH16" s="196" t="s">
        <v>885</v>
      </c>
      <c r="BI16" s="196" t="s">
        <v>885</v>
      </c>
      <c r="BJ16" s="196" t="s">
        <v>885</v>
      </c>
      <c r="BK16" s="196" t="s">
        <v>885</v>
      </c>
      <c r="BL16" s="196" t="s">
        <v>885</v>
      </c>
      <c r="BM16" s="196" t="s">
        <v>885</v>
      </c>
      <c r="BN16" s="196" t="s">
        <v>885</v>
      </c>
      <c r="BO16" s="196" t="s">
        <v>885</v>
      </c>
      <c r="BP16" s="196" t="s">
        <v>885</v>
      </c>
      <c r="BQ16" s="132">
        <f>COUNTIF(AL16:BP16,"CL")</f>
        <v>1</v>
      </c>
      <c r="BR16" s="132">
        <f>COUNTIF(AL16:BP16,"ML")</f>
        <v>0</v>
      </c>
      <c r="BS16" s="132">
        <f>COUNTIF(AL16:BP16,"PL")</f>
        <v>0</v>
      </c>
      <c r="BT16" s="132">
        <f>JUL!BW16</f>
        <v>1</v>
      </c>
      <c r="BU16" s="132">
        <f>JUL!BX16</f>
        <v>0</v>
      </c>
      <c r="BV16" s="132">
        <f>JUL!BY16</f>
        <v>0</v>
      </c>
      <c r="BW16" s="210">
        <f>BT16+BQ16</f>
        <v>2</v>
      </c>
      <c r="BX16" s="210">
        <f>BU16+BR16</f>
        <v>0</v>
      </c>
      <c r="BY16" s="211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RAVI</v>
      </c>
      <c r="AK17" s="492"/>
      <c r="AL17" s="196" t="s">
        <v>885</v>
      </c>
      <c r="AM17" s="196" t="s">
        <v>885</v>
      </c>
      <c r="AN17" s="196" t="s">
        <v>885</v>
      </c>
      <c r="AO17" s="196" t="s">
        <v>885</v>
      </c>
      <c r="AP17" s="196"/>
      <c r="AQ17" s="196" t="s">
        <v>885</v>
      </c>
      <c r="AR17" s="196" t="s">
        <v>885</v>
      </c>
      <c r="AS17" s="196" t="s">
        <v>885</v>
      </c>
      <c r="AT17" s="196" t="s">
        <v>885</v>
      </c>
      <c r="AU17" s="196" t="s">
        <v>885</v>
      </c>
      <c r="AV17" s="196" t="s">
        <v>885</v>
      </c>
      <c r="AW17" s="196" t="s">
        <v>885</v>
      </c>
      <c r="AX17" s="196" t="s">
        <v>885</v>
      </c>
      <c r="AY17" s="196" t="s">
        <v>885</v>
      </c>
      <c r="AZ17" s="196" t="s">
        <v>885</v>
      </c>
      <c r="BA17" s="196" t="s">
        <v>885</v>
      </c>
      <c r="BB17" s="196" t="s">
        <v>885</v>
      </c>
      <c r="BC17" s="196" t="s">
        <v>885</v>
      </c>
      <c r="BD17" s="196" t="s">
        <v>885</v>
      </c>
      <c r="BE17" s="196" t="s">
        <v>885</v>
      </c>
      <c r="BF17" s="196" t="s">
        <v>885</v>
      </c>
      <c r="BG17" s="196" t="s">
        <v>885</v>
      </c>
      <c r="BH17" s="196" t="s">
        <v>885</v>
      </c>
      <c r="BI17" s="196" t="s">
        <v>885</v>
      </c>
      <c r="BJ17" s="196" t="s">
        <v>885</v>
      </c>
      <c r="BK17" s="196" t="s">
        <v>885</v>
      </c>
      <c r="BL17" s="196" t="s">
        <v>885</v>
      </c>
      <c r="BM17" s="196" t="s">
        <v>81</v>
      </c>
      <c r="BN17" s="196" t="s">
        <v>885</v>
      </c>
      <c r="BO17" s="196" t="s">
        <v>81</v>
      </c>
      <c r="BP17" s="196" t="s">
        <v>885</v>
      </c>
      <c r="BQ17" s="132">
        <f t="shared" ref="BQ17:BQ24" si="53">COUNTIF(AL17:BP17,"CL")</f>
        <v>2</v>
      </c>
      <c r="BR17" s="132">
        <f t="shared" ref="BR17:BR24" si="54">COUNTIF(AL17:BP17,"ML")</f>
        <v>0</v>
      </c>
      <c r="BS17" s="132">
        <f t="shared" ref="BS17:BS24" si="55">COUNTIF(AL17:BP17,"PL")</f>
        <v>0</v>
      </c>
      <c r="BT17" s="132">
        <f>JUL!BW17</f>
        <v>2</v>
      </c>
      <c r="BU17" s="132">
        <f>JUL!BX17</f>
        <v>0</v>
      </c>
      <c r="BV17" s="132">
        <f>JUL!BY17</f>
        <v>0</v>
      </c>
      <c r="BW17" s="210">
        <f t="shared" ref="BW17:BY24" si="56">BT17+BQ17</f>
        <v>4</v>
      </c>
      <c r="BX17" s="210">
        <f t="shared" si="56"/>
        <v>0</v>
      </c>
      <c r="BY17" s="211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RAVI</v>
      </c>
      <c r="AK18" s="492"/>
      <c r="AL18" s="196" t="s">
        <v>81</v>
      </c>
      <c r="AM18" s="196" t="s">
        <v>885</v>
      </c>
      <c r="AN18" s="196" t="s">
        <v>885</v>
      </c>
      <c r="AO18" s="196" t="s">
        <v>83</v>
      </c>
      <c r="AP18" s="196"/>
      <c r="AQ18" s="196" t="s">
        <v>885</v>
      </c>
      <c r="AR18" s="196" t="s">
        <v>885</v>
      </c>
      <c r="AS18" s="196" t="s">
        <v>885</v>
      </c>
      <c r="AT18" s="196" t="s">
        <v>885</v>
      </c>
      <c r="AU18" s="196" t="s">
        <v>885</v>
      </c>
      <c r="AV18" s="196" t="s">
        <v>885</v>
      </c>
      <c r="AW18" s="196" t="s">
        <v>885</v>
      </c>
      <c r="AX18" s="196" t="s">
        <v>885</v>
      </c>
      <c r="AY18" s="196" t="s">
        <v>885</v>
      </c>
      <c r="AZ18" s="196" t="s">
        <v>885</v>
      </c>
      <c r="BA18" s="196" t="s">
        <v>885</v>
      </c>
      <c r="BB18" s="196" t="s">
        <v>885</v>
      </c>
      <c r="BC18" s="196" t="s">
        <v>885</v>
      </c>
      <c r="BD18" s="196" t="s">
        <v>885</v>
      </c>
      <c r="BE18" s="196" t="s">
        <v>885</v>
      </c>
      <c r="BF18" s="196" t="s">
        <v>885</v>
      </c>
      <c r="BG18" s="196" t="s">
        <v>82</v>
      </c>
      <c r="BH18" s="196" t="s">
        <v>82</v>
      </c>
      <c r="BI18" s="196" t="s">
        <v>82</v>
      </c>
      <c r="BJ18" s="196" t="s">
        <v>885</v>
      </c>
      <c r="BK18" s="196" t="s">
        <v>885</v>
      </c>
      <c r="BL18" s="196" t="s">
        <v>82</v>
      </c>
      <c r="BM18" s="196" t="s">
        <v>81</v>
      </c>
      <c r="BN18" s="196" t="s">
        <v>885</v>
      </c>
      <c r="BO18" s="196" t="s">
        <v>885</v>
      </c>
      <c r="BP18" s="196" t="s">
        <v>885</v>
      </c>
      <c r="BQ18" s="132">
        <f t="shared" si="53"/>
        <v>2</v>
      </c>
      <c r="BR18" s="132">
        <f t="shared" si="54"/>
        <v>4</v>
      </c>
      <c r="BS18" s="132">
        <f t="shared" si="55"/>
        <v>1</v>
      </c>
      <c r="BT18" s="132">
        <f>JUL!BW18</f>
        <v>1</v>
      </c>
      <c r="BU18" s="132">
        <f>JUL!BX18</f>
        <v>3</v>
      </c>
      <c r="BV18" s="132">
        <f>JUL!BY18</f>
        <v>1</v>
      </c>
      <c r="BW18" s="210">
        <f t="shared" si="56"/>
        <v>3</v>
      </c>
      <c r="BX18" s="210">
        <f t="shared" si="56"/>
        <v>7</v>
      </c>
      <c r="BY18" s="211">
        <f t="shared" si="56"/>
        <v>2</v>
      </c>
    </row>
    <row r="19" spans="1:84" x14ac:dyDescent="0.25">
      <c r="A19" s="162" t="s">
        <v>58</v>
      </c>
      <c r="B19" s="501">
        <v>1</v>
      </c>
      <c r="C19" s="502"/>
      <c r="D19" s="502"/>
      <c r="E19" s="503"/>
      <c r="F19" s="495" t="s">
        <v>48</v>
      </c>
      <c r="G19" s="496"/>
      <c r="H19" s="497"/>
      <c r="I19" s="232"/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ANIL</v>
      </c>
      <c r="AK19" s="492"/>
      <c r="AL19" s="196" t="s">
        <v>885</v>
      </c>
      <c r="AM19" s="196" t="s">
        <v>885</v>
      </c>
      <c r="AN19" s="196" t="s">
        <v>82</v>
      </c>
      <c r="AO19" s="196" t="s">
        <v>885</v>
      </c>
      <c r="AP19" s="196"/>
      <c r="AQ19" s="196" t="s">
        <v>885</v>
      </c>
      <c r="AR19" s="196" t="s">
        <v>885</v>
      </c>
      <c r="AS19" s="196" t="s">
        <v>885</v>
      </c>
      <c r="AT19" s="196" t="s">
        <v>885</v>
      </c>
      <c r="AU19" s="196" t="s">
        <v>885</v>
      </c>
      <c r="AV19" s="196" t="s">
        <v>885</v>
      </c>
      <c r="AW19" s="196" t="s">
        <v>885</v>
      </c>
      <c r="AX19" s="196" t="s">
        <v>885</v>
      </c>
      <c r="AY19" s="196" t="s">
        <v>885</v>
      </c>
      <c r="AZ19" s="196" t="s">
        <v>885</v>
      </c>
      <c r="BA19" s="196" t="s">
        <v>885</v>
      </c>
      <c r="BB19" s="196" t="s">
        <v>885</v>
      </c>
      <c r="BC19" s="196" t="s">
        <v>885</v>
      </c>
      <c r="BD19" s="196" t="s">
        <v>885</v>
      </c>
      <c r="BE19" s="196" t="s">
        <v>885</v>
      </c>
      <c r="BF19" s="196" t="s">
        <v>885</v>
      </c>
      <c r="BG19" s="196" t="s">
        <v>885</v>
      </c>
      <c r="BH19" s="196" t="s">
        <v>885</v>
      </c>
      <c r="BI19" s="196" t="s">
        <v>885</v>
      </c>
      <c r="BJ19" s="196" t="s">
        <v>885</v>
      </c>
      <c r="BK19" s="196" t="s">
        <v>885</v>
      </c>
      <c r="BL19" s="196" t="s">
        <v>885</v>
      </c>
      <c r="BM19" s="196" t="s">
        <v>885</v>
      </c>
      <c r="BN19" s="196" t="s">
        <v>885</v>
      </c>
      <c r="BO19" s="196" t="s">
        <v>885</v>
      </c>
      <c r="BP19" s="196" t="s">
        <v>885</v>
      </c>
      <c r="BQ19" s="132">
        <f t="shared" si="53"/>
        <v>0</v>
      </c>
      <c r="BR19" s="132">
        <f t="shared" si="54"/>
        <v>1</v>
      </c>
      <c r="BS19" s="132">
        <f t="shared" si="55"/>
        <v>0</v>
      </c>
      <c r="BT19" s="132">
        <f>JUL!BW19</f>
        <v>0</v>
      </c>
      <c r="BU19" s="132">
        <f>JUL!BX19</f>
        <v>1</v>
      </c>
      <c r="BV19" s="132">
        <f>JUL!BY19</f>
        <v>0</v>
      </c>
      <c r="BW19" s="210">
        <f t="shared" si="56"/>
        <v>0</v>
      </c>
      <c r="BX19" s="210">
        <f t="shared" si="56"/>
        <v>2</v>
      </c>
      <c r="BY19" s="211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ANIL</v>
      </c>
      <c r="AK20" s="492"/>
      <c r="AL20" s="196" t="s">
        <v>885</v>
      </c>
      <c r="AM20" s="196" t="s">
        <v>885</v>
      </c>
      <c r="AN20" s="196" t="s">
        <v>885</v>
      </c>
      <c r="AO20" s="196" t="s">
        <v>885</v>
      </c>
      <c r="AP20" s="196"/>
      <c r="AQ20" s="196" t="s">
        <v>885</v>
      </c>
      <c r="AR20" s="196" t="s">
        <v>885</v>
      </c>
      <c r="AS20" s="196" t="s">
        <v>885</v>
      </c>
      <c r="AT20" s="196" t="s">
        <v>885</v>
      </c>
      <c r="AU20" s="196" t="s">
        <v>885</v>
      </c>
      <c r="AV20" s="196" t="s">
        <v>885</v>
      </c>
      <c r="AW20" s="196" t="s">
        <v>885</v>
      </c>
      <c r="AX20" s="196" t="s">
        <v>885</v>
      </c>
      <c r="AY20" s="196" t="s">
        <v>885</v>
      </c>
      <c r="AZ20" s="196" t="s">
        <v>885</v>
      </c>
      <c r="BA20" s="196" t="s">
        <v>885</v>
      </c>
      <c r="BB20" s="196" t="s">
        <v>885</v>
      </c>
      <c r="BC20" s="196" t="s">
        <v>885</v>
      </c>
      <c r="BD20" s="196" t="s">
        <v>885</v>
      </c>
      <c r="BE20" s="196" t="s">
        <v>885</v>
      </c>
      <c r="BF20" s="196" t="s">
        <v>885</v>
      </c>
      <c r="BG20" s="196" t="s">
        <v>885</v>
      </c>
      <c r="BH20" s="196" t="s">
        <v>885</v>
      </c>
      <c r="BI20" s="196" t="s">
        <v>885</v>
      </c>
      <c r="BJ20" s="196" t="s">
        <v>885</v>
      </c>
      <c r="BK20" s="196" t="s">
        <v>885</v>
      </c>
      <c r="BL20" s="196" t="s">
        <v>885</v>
      </c>
      <c r="BM20" s="196" t="s">
        <v>885</v>
      </c>
      <c r="BN20" s="196" t="s">
        <v>885</v>
      </c>
      <c r="BO20" s="196" t="s">
        <v>885</v>
      </c>
      <c r="BP20" s="196" t="s">
        <v>885</v>
      </c>
      <c r="BQ20" s="132">
        <f t="shared" si="53"/>
        <v>0</v>
      </c>
      <c r="BR20" s="132">
        <f t="shared" si="54"/>
        <v>0</v>
      </c>
      <c r="BS20" s="132">
        <f t="shared" si="55"/>
        <v>0</v>
      </c>
      <c r="BT20" s="132">
        <f>JUL!BW20</f>
        <v>0</v>
      </c>
      <c r="BU20" s="132">
        <f>JUL!BX20</f>
        <v>0</v>
      </c>
      <c r="BV20" s="132">
        <f>JUL!BY20</f>
        <v>0</v>
      </c>
      <c r="BW20" s="210">
        <f t="shared" si="56"/>
        <v>0</v>
      </c>
      <c r="BX20" s="210">
        <f t="shared" si="56"/>
        <v>0</v>
      </c>
      <c r="BY20" s="211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VIJAY</v>
      </c>
      <c r="AK21" s="492"/>
      <c r="AL21" s="196" t="s">
        <v>885</v>
      </c>
      <c r="AM21" s="196" t="s">
        <v>885</v>
      </c>
      <c r="AN21" s="196" t="s">
        <v>885</v>
      </c>
      <c r="AO21" s="196" t="s">
        <v>885</v>
      </c>
      <c r="AP21" s="196"/>
      <c r="AQ21" s="196" t="s">
        <v>885</v>
      </c>
      <c r="AR21" s="196" t="s">
        <v>885</v>
      </c>
      <c r="AS21" s="196" t="s">
        <v>885</v>
      </c>
      <c r="AT21" s="196" t="s">
        <v>885</v>
      </c>
      <c r="AU21" s="196" t="s">
        <v>885</v>
      </c>
      <c r="AV21" s="196" t="s">
        <v>885</v>
      </c>
      <c r="AW21" s="196" t="s">
        <v>885</v>
      </c>
      <c r="AX21" s="196" t="s">
        <v>885</v>
      </c>
      <c r="AY21" s="196" t="s">
        <v>885</v>
      </c>
      <c r="AZ21" s="196" t="s">
        <v>885</v>
      </c>
      <c r="BA21" s="196" t="s">
        <v>885</v>
      </c>
      <c r="BB21" s="196" t="s">
        <v>885</v>
      </c>
      <c r="BC21" s="196" t="s">
        <v>885</v>
      </c>
      <c r="BD21" s="196" t="s">
        <v>885</v>
      </c>
      <c r="BE21" s="196" t="s">
        <v>885</v>
      </c>
      <c r="BF21" s="196" t="s">
        <v>885</v>
      </c>
      <c r="BG21" s="196" t="s">
        <v>885</v>
      </c>
      <c r="BH21" s="196" t="s">
        <v>885</v>
      </c>
      <c r="BI21" s="196" t="s">
        <v>885</v>
      </c>
      <c r="BJ21" s="196" t="s">
        <v>885</v>
      </c>
      <c r="BK21" s="196" t="s">
        <v>885</v>
      </c>
      <c r="BL21" s="196" t="s">
        <v>885</v>
      </c>
      <c r="BM21" s="196" t="s">
        <v>885</v>
      </c>
      <c r="BN21" s="196" t="s">
        <v>885</v>
      </c>
      <c r="BO21" s="196" t="s">
        <v>885</v>
      </c>
      <c r="BP21" s="196" t="s">
        <v>885</v>
      </c>
      <c r="BQ21" s="132">
        <f t="shared" si="53"/>
        <v>0</v>
      </c>
      <c r="BR21" s="132">
        <f t="shared" si="54"/>
        <v>0</v>
      </c>
      <c r="BS21" s="132">
        <f t="shared" si="55"/>
        <v>0</v>
      </c>
      <c r="BT21" s="132">
        <f>JUL!BW21</f>
        <v>0</v>
      </c>
      <c r="BU21" s="132">
        <f>JUL!BX21</f>
        <v>0</v>
      </c>
      <c r="BV21" s="132">
        <f>JUL!BY21</f>
        <v>0</v>
      </c>
      <c r="BW21" s="210">
        <f t="shared" si="56"/>
        <v>0</v>
      </c>
      <c r="BX21" s="210">
        <f t="shared" si="56"/>
        <v>0</v>
      </c>
      <c r="BY21" s="211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SANJAY</v>
      </c>
      <c r="AK22" s="492"/>
      <c r="AL22" s="196" t="s">
        <v>885</v>
      </c>
      <c r="AM22" s="196" t="s">
        <v>885</v>
      </c>
      <c r="AN22" s="196" t="s">
        <v>885</v>
      </c>
      <c r="AO22" s="196" t="s">
        <v>885</v>
      </c>
      <c r="AP22" s="196"/>
      <c r="AQ22" s="196" t="s">
        <v>885</v>
      </c>
      <c r="AR22" s="196" t="s">
        <v>885</v>
      </c>
      <c r="AS22" s="196" t="s">
        <v>885</v>
      </c>
      <c r="AT22" s="196" t="s">
        <v>885</v>
      </c>
      <c r="AU22" s="196" t="s">
        <v>885</v>
      </c>
      <c r="AV22" s="196" t="s">
        <v>885</v>
      </c>
      <c r="AW22" s="196" t="s">
        <v>885</v>
      </c>
      <c r="AX22" s="196" t="s">
        <v>885</v>
      </c>
      <c r="AY22" s="196" t="s">
        <v>885</v>
      </c>
      <c r="AZ22" s="196" t="s">
        <v>885</v>
      </c>
      <c r="BA22" s="196" t="s">
        <v>885</v>
      </c>
      <c r="BB22" s="196" t="s">
        <v>885</v>
      </c>
      <c r="BC22" s="196" t="s">
        <v>885</v>
      </c>
      <c r="BD22" s="196" t="s">
        <v>885</v>
      </c>
      <c r="BE22" s="196" t="s">
        <v>83</v>
      </c>
      <c r="BF22" s="196" t="s">
        <v>885</v>
      </c>
      <c r="BG22" s="196" t="s">
        <v>885</v>
      </c>
      <c r="BH22" s="196" t="s">
        <v>885</v>
      </c>
      <c r="BI22" s="196" t="s">
        <v>885</v>
      </c>
      <c r="BJ22" s="196" t="s">
        <v>885</v>
      </c>
      <c r="BK22" s="196" t="s">
        <v>885</v>
      </c>
      <c r="BL22" s="196" t="s">
        <v>885</v>
      </c>
      <c r="BM22" s="196" t="s">
        <v>885</v>
      </c>
      <c r="BN22" s="196" t="s">
        <v>885</v>
      </c>
      <c r="BO22" s="196" t="s">
        <v>885</v>
      </c>
      <c r="BP22" s="196" t="s">
        <v>885</v>
      </c>
      <c r="BQ22" s="132">
        <f t="shared" si="53"/>
        <v>0</v>
      </c>
      <c r="BR22" s="132">
        <f t="shared" si="54"/>
        <v>0</v>
      </c>
      <c r="BS22" s="132">
        <f t="shared" si="55"/>
        <v>1</v>
      </c>
      <c r="BT22" s="132">
        <f>JUL!BW22</f>
        <v>0</v>
      </c>
      <c r="BU22" s="132">
        <f>JUL!BX22</f>
        <v>0</v>
      </c>
      <c r="BV22" s="132">
        <f>JUL!BY22</f>
        <v>1</v>
      </c>
      <c r="BW22" s="210">
        <f t="shared" si="56"/>
        <v>0</v>
      </c>
      <c r="BX22" s="210">
        <f t="shared" si="56"/>
        <v>0</v>
      </c>
      <c r="BY22" s="211">
        <f t="shared" si="56"/>
        <v>2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AJAY</v>
      </c>
      <c r="AK23" s="492"/>
      <c r="AL23" s="196" t="s">
        <v>885</v>
      </c>
      <c r="AM23" s="196" t="s">
        <v>885</v>
      </c>
      <c r="AN23" s="196" t="s">
        <v>885</v>
      </c>
      <c r="AO23" s="196" t="s">
        <v>885</v>
      </c>
      <c r="AP23" s="196"/>
      <c r="AQ23" s="196" t="s">
        <v>885</v>
      </c>
      <c r="AR23" s="196" t="s">
        <v>885</v>
      </c>
      <c r="AS23" s="196" t="s">
        <v>885</v>
      </c>
      <c r="AT23" s="196" t="s">
        <v>885</v>
      </c>
      <c r="AU23" s="196" t="s">
        <v>885</v>
      </c>
      <c r="AV23" s="196" t="s">
        <v>885</v>
      </c>
      <c r="AW23" s="196" t="s">
        <v>885</v>
      </c>
      <c r="AX23" s="196" t="s">
        <v>885</v>
      </c>
      <c r="AY23" s="196" t="s">
        <v>885</v>
      </c>
      <c r="AZ23" s="196" t="s">
        <v>885</v>
      </c>
      <c r="BA23" s="196" t="s">
        <v>885</v>
      </c>
      <c r="BB23" s="196" t="s">
        <v>885</v>
      </c>
      <c r="BC23" s="196" t="s">
        <v>885</v>
      </c>
      <c r="BD23" s="196" t="s">
        <v>885</v>
      </c>
      <c r="BE23" s="196" t="s">
        <v>885</v>
      </c>
      <c r="BF23" s="196" t="s">
        <v>885</v>
      </c>
      <c r="BG23" s="196" t="s">
        <v>885</v>
      </c>
      <c r="BH23" s="196" t="s">
        <v>885</v>
      </c>
      <c r="BI23" s="196" t="s">
        <v>885</v>
      </c>
      <c r="BJ23" s="196" t="s">
        <v>885</v>
      </c>
      <c r="BK23" s="196" t="s">
        <v>885</v>
      </c>
      <c r="BL23" s="196" t="s">
        <v>885</v>
      </c>
      <c r="BM23" s="196"/>
      <c r="BN23" s="196" t="s">
        <v>885</v>
      </c>
      <c r="BO23" s="196" t="s">
        <v>885</v>
      </c>
      <c r="BP23" s="196" t="s">
        <v>885</v>
      </c>
      <c r="BQ23" s="132">
        <f t="shared" si="53"/>
        <v>0</v>
      </c>
      <c r="BR23" s="132">
        <f t="shared" si="54"/>
        <v>0</v>
      </c>
      <c r="BS23" s="132">
        <f t="shared" si="55"/>
        <v>0</v>
      </c>
      <c r="BT23" s="132">
        <f>JUL!BW23</f>
        <v>0</v>
      </c>
      <c r="BU23" s="132">
        <f>JUL!BX23</f>
        <v>0</v>
      </c>
      <c r="BV23" s="132">
        <f>JUL!BY23</f>
        <v>0</v>
      </c>
      <c r="BW23" s="210">
        <f t="shared" si="56"/>
        <v>0</v>
      </c>
      <c r="BX23" s="210">
        <f t="shared" si="56"/>
        <v>0</v>
      </c>
      <c r="BY23" s="211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JUL!B28</f>
        <v>2000</v>
      </c>
      <c r="C24" s="528"/>
      <c r="D24" s="527">
        <f>JUL!D28</f>
        <v>999</v>
      </c>
      <c r="E24" s="528"/>
      <c r="F24" s="527">
        <f>JUL!F28</f>
        <v>100</v>
      </c>
      <c r="G24" s="528"/>
      <c r="H24" s="132">
        <f>JUL!H28</f>
        <v>1000</v>
      </c>
      <c r="I24" s="527">
        <f>JUL!I28</f>
        <v>1500</v>
      </c>
      <c r="J24" s="528"/>
      <c r="K24" s="527">
        <f>JUL!K28</f>
        <v>1000</v>
      </c>
      <c r="L24" s="528"/>
      <c r="M24" s="527">
        <f>JUL!M28</f>
        <v>1000</v>
      </c>
      <c r="N24" s="528"/>
      <c r="O24" s="132">
        <f>JUL!O28</f>
        <v>200</v>
      </c>
      <c r="P24" s="132">
        <f>JUL!P28</f>
        <v>1000</v>
      </c>
      <c r="Q24" s="132">
        <f>JUL!Q28</f>
        <v>503</v>
      </c>
      <c r="R24" s="523">
        <f>JUL!R28</f>
        <v>1500</v>
      </c>
      <c r="S24" s="523"/>
      <c r="T24" s="523">
        <f>JUL!T28</f>
        <v>1500</v>
      </c>
      <c r="U24" s="523"/>
      <c r="V24" s="577">
        <f>B24+D24+F24+H24+I24+K24+M24+O24+P24+Q24+R24+T24</f>
        <v>12302</v>
      </c>
      <c r="W24" s="578"/>
      <c r="X24" s="579"/>
      <c r="Y24" s="527">
        <f>JUL!Y28</f>
        <v>0</v>
      </c>
      <c r="Z24" s="528"/>
      <c r="AA24" s="527">
        <f>JUL!AA28</f>
        <v>1000</v>
      </c>
      <c r="AB24" s="528"/>
      <c r="AC24" s="527">
        <f>JUL!AC28</f>
        <v>1700</v>
      </c>
      <c r="AD24" s="528"/>
      <c r="AE24" s="527">
        <f>JUL!AE28</f>
        <v>601</v>
      </c>
      <c r="AF24" s="528"/>
      <c r="AG24" s="527">
        <f>JUL!AG28</f>
        <v>8000</v>
      </c>
      <c r="AH24" s="528"/>
      <c r="AI24" s="150">
        <v>9</v>
      </c>
      <c r="AJ24" s="491" t="str">
        <f t="shared" si="52"/>
        <v>SHYAM</v>
      </c>
      <c r="AK24" s="492"/>
      <c r="AL24" s="196" t="s">
        <v>885</v>
      </c>
      <c r="AM24" s="196" t="s">
        <v>885</v>
      </c>
      <c r="AN24" s="196" t="s">
        <v>885</v>
      </c>
      <c r="AO24" s="196" t="s">
        <v>885</v>
      </c>
      <c r="AP24" s="196"/>
      <c r="AQ24" s="196" t="s">
        <v>885</v>
      </c>
      <c r="AR24" s="196" t="s">
        <v>885</v>
      </c>
      <c r="AS24" s="196" t="s">
        <v>885</v>
      </c>
      <c r="AT24" s="196" t="s">
        <v>885</v>
      </c>
      <c r="AU24" s="196" t="s">
        <v>885</v>
      </c>
      <c r="AV24" s="196" t="s">
        <v>885</v>
      </c>
      <c r="AW24" s="196" t="s">
        <v>885</v>
      </c>
      <c r="AX24" s="196" t="s">
        <v>885</v>
      </c>
      <c r="AY24" s="196" t="s">
        <v>885</v>
      </c>
      <c r="AZ24" s="196" t="s">
        <v>885</v>
      </c>
      <c r="BA24" s="196" t="s">
        <v>885</v>
      </c>
      <c r="BB24" s="196" t="s">
        <v>885</v>
      </c>
      <c r="BC24" s="196" t="s">
        <v>885</v>
      </c>
      <c r="BD24" s="196" t="s">
        <v>885</v>
      </c>
      <c r="BE24" s="196" t="s">
        <v>885</v>
      </c>
      <c r="BF24" s="196" t="s">
        <v>885</v>
      </c>
      <c r="BG24" s="196" t="s">
        <v>885</v>
      </c>
      <c r="BH24" s="196" t="s">
        <v>885</v>
      </c>
      <c r="BI24" s="196" t="s">
        <v>885</v>
      </c>
      <c r="BJ24" s="196" t="s">
        <v>885</v>
      </c>
      <c r="BK24" s="196" t="s">
        <v>885</v>
      </c>
      <c r="BL24" s="196" t="s">
        <v>885</v>
      </c>
      <c r="BM24" s="196" t="s">
        <v>885</v>
      </c>
      <c r="BN24" s="196" t="s">
        <v>885</v>
      </c>
      <c r="BO24" s="196" t="s">
        <v>885</v>
      </c>
      <c r="BP24" s="196" t="s">
        <v>885</v>
      </c>
      <c r="BQ24" s="132">
        <f t="shared" si="53"/>
        <v>0</v>
      </c>
      <c r="BR24" s="132">
        <f t="shared" si="54"/>
        <v>0</v>
      </c>
      <c r="BS24" s="132">
        <f t="shared" si="55"/>
        <v>0</v>
      </c>
      <c r="BT24" s="132">
        <f>JUL!BW24</f>
        <v>0</v>
      </c>
      <c r="BU24" s="132">
        <f>JUL!BX24</f>
        <v>0</v>
      </c>
      <c r="BV24" s="132">
        <f>JUL!BY24</f>
        <v>0</v>
      </c>
      <c r="BW24" s="210">
        <f t="shared" si="56"/>
        <v>0</v>
      </c>
      <c r="BX24" s="210">
        <f t="shared" si="56"/>
        <v>0</v>
      </c>
      <c r="BY24" s="211">
        <f t="shared" si="56"/>
        <v>0</v>
      </c>
    </row>
    <row r="25" spans="1:84" ht="15.6" customHeight="1" x14ac:dyDescent="0.25">
      <c r="A25" s="169" t="s">
        <v>34</v>
      </c>
      <c r="B25" s="343">
        <v>1000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15000</v>
      </c>
      <c r="N25" s="344"/>
      <c r="O25" s="107">
        <v>4000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26603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3000</v>
      </c>
      <c r="C26" s="579"/>
      <c r="D26" s="577">
        <f t="shared" ref="D26:N26" si="58">D24+D25</f>
        <v>1999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2500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16000</v>
      </c>
      <c r="N26" s="579">
        <f t="shared" si="58"/>
        <v>0</v>
      </c>
      <c r="O26" s="133">
        <f>SUM(O24:O25)</f>
        <v>4200</v>
      </c>
      <c r="P26" s="133">
        <f>SUM(P24:P25)</f>
        <v>1500</v>
      </c>
      <c r="Q26" s="133">
        <f>SUM(Q24:Q25)</f>
        <v>506</v>
      </c>
      <c r="R26" s="493">
        <f>SUM(R24:R25)</f>
        <v>2500</v>
      </c>
      <c r="S26" s="494"/>
      <c r="T26" s="493">
        <f>SUM(T24:T25)</f>
        <v>2500</v>
      </c>
      <c r="U26" s="494"/>
      <c r="V26" s="577">
        <f t="shared" si="57"/>
        <v>38905</v>
      </c>
      <c r="W26" s="578"/>
      <c r="X26" s="579"/>
      <c r="Y26" s="493">
        <f>SUM(Y24:Y25)</f>
        <v>10</v>
      </c>
      <c r="Z26" s="494"/>
      <c r="AA26" s="493">
        <f>SUM(AA24:AA25)</f>
        <v>2000</v>
      </c>
      <c r="AB26" s="494"/>
      <c r="AC26" s="493">
        <f>SUM(AC24:AC25)</f>
        <v>2700</v>
      </c>
      <c r="AD26" s="494"/>
      <c r="AE26" s="493">
        <f>SUM(AE24:AE25)</f>
        <v>1101</v>
      </c>
      <c r="AF26" s="494"/>
      <c r="AG26" s="493">
        <f>SUM(AG24:AG25)</f>
        <v>13000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273"/>
      <c r="BM26" s="275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2000</v>
      </c>
      <c r="C28" s="489"/>
      <c r="D28" s="488">
        <f t="shared" ref="D28:M28" si="59">D26-D27</f>
        <v>998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2000</v>
      </c>
      <c r="J28" s="489"/>
      <c r="K28" s="488">
        <f t="shared" si="59"/>
        <v>1000</v>
      </c>
      <c r="L28" s="489"/>
      <c r="M28" s="488">
        <f t="shared" si="59"/>
        <v>7000</v>
      </c>
      <c r="N28" s="489"/>
      <c r="O28" s="179">
        <f>O26-O27</f>
        <v>3400</v>
      </c>
      <c r="P28" s="179">
        <f>P26-P27</f>
        <v>1500</v>
      </c>
      <c r="Q28" s="179">
        <f>Q26-Q27</f>
        <v>6</v>
      </c>
      <c r="R28" s="488">
        <f>R26-R27</f>
        <v>2000</v>
      </c>
      <c r="S28" s="489"/>
      <c r="T28" s="488">
        <f>T26-T27</f>
        <v>2000</v>
      </c>
      <c r="U28" s="489"/>
      <c r="V28" s="488">
        <f>B28+D28+F28+H28+I28+K28+M28+O28+P28+Q28+R28+T28</f>
        <v>23004</v>
      </c>
      <c r="W28" s="600"/>
      <c r="X28" s="489"/>
      <c r="Y28" s="488">
        <f>Y26-Y27</f>
        <v>-10</v>
      </c>
      <c r="Z28" s="489"/>
      <c r="AA28" s="488">
        <f>AA26-AA27</f>
        <v>1000</v>
      </c>
      <c r="AB28" s="489"/>
      <c r="AC28" s="488">
        <f>AC26-AC27</f>
        <v>2400</v>
      </c>
      <c r="AD28" s="489"/>
      <c r="AE28" s="488">
        <f>AE26-AE27</f>
        <v>702</v>
      </c>
      <c r="AF28" s="489"/>
      <c r="AG28" s="488">
        <f>AG26-AG27</f>
        <v>11000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303" priority="17" operator="containsText" text="Sun">
      <formula>NOT(ISERROR(SEARCH("Sun",AL14)))</formula>
    </cfRule>
  </conditionalFormatting>
  <conditionalFormatting sqref="AL15:BP15">
    <cfRule type="expression" dxfId="302" priority="14">
      <formula>AL$14="Sun"</formula>
    </cfRule>
    <cfRule type="expression" dxfId="301" priority="15">
      <formula>$AL14="Sun"</formula>
    </cfRule>
    <cfRule type="expression" dxfId="300" priority="16">
      <formula>"$AF14=""Sun"""</formula>
    </cfRule>
  </conditionalFormatting>
  <conditionalFormatting sqref="AL16:BP24">
    <cfRule type="expression" dxfId="299" priority="11">
      <formula>AL$14="Sun"</formula>
    </cfRule>
    <cfRule type="expression" dxfId="298" priority="12">
      <formula>$AL15="Sun"</formula>
    </cfRule>
    <cfRule type="expression" dxfId="297" priority="13">
      <formula>"$AF14=""Sun"""</formula>
    </cfRule>
  </conditionalFormatting>
  <conditionalFormatting sqref="AL16:BP24">
    <cfRule type="containsText" dxfId="296" priority="8" operator="containsText" text="ML">
      <formula>NOT(ISERROR(SEARCH("ML",AL16)))</formula>
    </cfRule>
    <cfRule type="containsText" dxfId="295" priority="9" operator="containsText" text="PL">
      <formula>NOT(ISERROR(SEARCH("PL",AL16)))</formula>
    </cfRule>
    <cfRule type="containsText" dxfId="294" priority="10" operator="containsText" text="CL">
      <formula>NOT(ISERROR(SEARCH("CL",AL16)))</formula>
    </cfRule>
  </conditionalFormatting>
  <conditionalFormatting sqref="AL16:BN24">
    <cfRule type="containsText" dxfId="293" priority="6" operator="containsText" text="AB">
      <formula>NOT(ISERROR(SEARCH("AB",AL16)))</formula>
    </cfRule>
    <cfRule type="containsText" dxfId="292" priority="7" operator="containsText" text="EO">
      <formula>NOT(ISERROR(SEARCH("EO",AL16)))</formula>
    </cfRule>
  </conditionalFormatting>
  <conditionalFormatting sqref="BW16:BW24">
    <cfRule type="cellIs" dxfId="291" priority="5" operator="greaterThan">
      <formula>15</formula>
    </cfRule>
  </conditionalFormatting>
  <conditionalFormatting sqref="AJ4:AK12">
    <cfRule type="duplicateValues" dxfId="290" priority="4"/>
  </conditionalFormatting>
  <conditionalFormatting sqref="BQ16:BQ24 BT16:BT24 BW16:BW24">
    <cfRule type="cellIs" dxfId="289" priority="3" operator="greaterThan">
      <formula>15</formula>
    </cfRule>
  </conditionalFormatting>
  <conditionalFormatting sqref="AJ4:AK4">
    <cfRule type="duplicateValues" dxfId="288" priority="2"/>
  </conditionalFormatting>
  <conditionalFormatting sqref="AJ5:AK12">
    <cfRule type="duplicateValues" dxfId="287" priority="1"/>
  </conditionalFormatting>
  <dataValidations count="7">
    <dataValidation type="list" allowBlank="1" showInputMessage="1" showErrorMessage="1" sqref="AL16:BP24" xr:uid="{00000000-0002-0000-0600-000000000000}">
      <formula1>"P,CL,ML,PL,A,T,OD,GH,-"</formula1>
    </dataValidation>
    <dataValidation type="list" allowBlank="1" showInputMessage="1" showErrorMessage="1" sqref="AH4" xr:uid="{00000000-0002-0000-0600-000001000000}">
      <formula1>"2020,2021"</formula1>
    </dataValidation>
    <dataValidation type="list" allowBlank="1" showInputMessage="1" showErrorMessage="1" sqref="AW30:AY30" xr:uid="{00000000-0002-0000-0600-000002000000}">
      <formula1>"है ,नहीं"</formula1>
    </dataValidation>
    <dataValidation type="list" allowBlank="1" showInputMessage="1" showErrorMessage="1" sqref="AZ30:BB30" xr:uid="{00000000-0002-0000-0600-000003000000}">
      <formula1>"अधूरी,पूर्ण"</formula1>
    </dataValidation>
    <dataValidation type="list" allowBlank="1" showInputMessage="1" showErrorMessage="1" sqref="BC30:BD30" xr:uid="{00000000-0002-0000-0600-000004000000}">
      <formula1>"कच्ची,पक्की"</formula1>
    </dataValidation>
    <dataValidation type="list" allowBlank="1" showInputMessage="1" showErrorMessage="1" sqref="BN30:BW30" xr:uid="{00000000-0002-0000-0600-000005000000}">
      <formula1>$CF$2:$CG$2</formula1>
    </dataValidation>
    <dataValidation type="list" allowBlank="1" showInputMessage="1" showErrorMessage="1" sqref="AJ4:AK12" xr:uid="{00000000-0002-0000-06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7000000}">
          <x14:formula1>
            <xm:f>MASTER!$C$35:$C$45</xm:f>
          </x14:formula1>
          <xm:sqref>B22:U23</xm:sqref>
        </x14:dataValidation>
        <x14:dataValidation type="list" allowBlank="1" showInputMessage="1" showErrorMessage="1" xr:uid="{00000000-0002-0000-0600-000008000000}">
          <x14:formula1>
            <xm:f>MASTER!$B$9:$B$18</xm:f>
          </x14:formula1>
          <xm:sqref>AJ4:AJ12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CI36"/>
  <sheetViews>
    <sheetView showGridLines="0" workbookViewId="0">
      <selection activeCell="B3" sqref="B3:C3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9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"&amp;2020</f>
        <v>SEP 2020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978</v>
      </c>
      <c r="AK5" s="467"/>
      <c r="AL5" s="529" t="str">
        <f t="shared" si="0"/>
        <v>मूल</v>
      </c>
      <c r="AM5" s="529"/>
      <c r="AN5" s="528"/>
      <c r="AO5" s="527" t="str">
        <f t="shared" si="1"/>
        <v>अध्यापक L-2</v>
      </c>
      <c r="AP5" s="528"/>
      <c r="AQ5" s="527" t="str">
        <f t="shared" si="2"/>
        <v>SRI</v>
      </c>
      <c r="AR5" s="529"/>
      <c r="AS5" s="528"/>
      <c r="AT5" s="523" t="str">
        <f t="shared" si="3"/>
        <v>OBC</v>
      </c>
      <c r="AU5" s="523" t="str">
        <f t="shared" si="4"/>
        <v>SRI</v>
      </c>
      <c r="AV5" s="525">
        <f t="shared" si="5"/>
        <v>31636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2012</v>
      </c>
      <c r="BB5" s="523" t="str">
        <f t="shared" si="9"/>
        <v>SRI</v>
      </c>
      <c r="BC5" s="523" t="str">
        <f t="shared" si="10"/>
        <v>GEO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2013</v>
      </c>
      <c r="BH5" s="524" t="str">
        <f t="shared" si="15"/>
        <v>SRI</v>
      </c>
      <c r="BI5" s="525">
        <f t="shared" si="16"/>
        <v>43329</v>
      </c>
      <c r="BJ5" s="526" t="str">
        <f t="shared" si="17"/>
        <v>SRI</v>
      </c>
      <c r="BK5" s="525">
        <f t="shared" si="18"/>
        <v>43329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3</v>
      </c>
      <c r="BP5" s="523" t="str">
        <f t="shared" si="23"/>
        <v>SRI</v>
      </c>
      <c r="BQ5" s="523" t="str">
        <f t="shared" si="24"/>
        <v>01234567893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777777777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979</v>
      </c>
      <c r="AK6" s="467"/>
      <c r="AL6" s="529" t="str">
        <f t="shared" si="0"/>
        <v>मूल</v>
      </c>
      <c r="AM6" s="529"/>
      <c r="AN6" s="528"/>
      <c r="AO6" s="527" t="str">
        <f t="shared" si="1"/>
        <v>प्रबोधक</v>
      </c>
      <c r="AP6" s="528"/>
      <c r="AQ6" s="527" t="str">
        <f t="shared" si="2"/>
        <v>SRI</v>
      </c>
      <c r="AR6" s="529"/>
      <c r="AS6" s="528"/>
      <c r="AT6" s="523">
        <f t="shared" si="3"/>
        <v>0</v>
      </c>
      <c r="AU6" s="523" t="str">
        <f t="shared" si="4"/>
        <v>SRI</v>
      </c>
      <c r="AV6" s="525">
        <f t="shared" si="5"/>
        <v>31637</v>
      </c>
      <c r="AW6" s="526"/>
      <c r="AX6" s="531"/>
      <c r="AY6" s="523" t="str">
        <f t="shared" si="6"/>
        <v>MA</v>
      </c>
      <c r="AZ6" s="523" t="str">
        <f t="shared" si="7"/>
        <v>SRI</v>
      </c>
      <c r="BA6" s="523">
        <f t="shared" si="8"/>
        <v>2013</v>
      </c>
      <c r="BB6" s="523" t="str">
        <f t="shared" si="9"/>
        <v>SRI</v>
      </c>
      <c r="BC6" s="523" t="str">
        <f t="shared" si="10"/>
        <v>POL.SC</v>
      </c>
      <c r="BD6" s="523" t="str">
        <f t="shared" si="11"/>
        <v>SRI</v>
      </c>
      <c r="BE6" s="523" t="str">
        <f t="shared" si="12"/>
        <v>B.ED.</v>
      </c>
      <c r="BF6" s="523" t="str">
        <f t="shared" si="13"/>
        <v>SRI</v>
      </c>
      <c r="BG6" s="524">
        <f t="shared" si="14"/>
        <v>2014</v>
      </c>
      <c r="BH6" s="524" t="str">
        <f t="shared" si="15"/>
        <v>SRI</v>
      </c>
      <c r="BI6" s="525">
        <f t="shared" si="16"/>
        <v>43330</v>
      </c>
      <c r="BJ6" s="526" t="str">
        <f t="shared" si="17"/>
        <v>SRI</v>
      </c>
      <c r="BK6" s="525">
        <f t="shared" si="18"/>
        <v>43330</v>
      </c>
      <c r="BL6" s="531" t="str">
        <f t="shared" si="19"/>
        <v>SRI</v>
      </c>
      <c r="BM6" s="525">
        <f t="shared" si="20"/>
        <v>44378</v>
      </c>
      <c r="BN6" s="526" t="str">
        <f t="shared" si="21"/>
        <v>SRI</v>
      </c>
      <c r="BO6" s="523">
        <f t="shared" si="22"/>
        <v>4</v>
      </c>
      <c r="BP6" s="523" t="str">
        <f t="shared" si="23"/>
        <v>SRI</v>
      </c>
      <c r="BQ6" s="523" t="str">
        <f t="shared" si="24"/>
        <v>01234567894</v>
      </c>
      <c r="BR6" s="523" t="str">
        <f t="shared" si="25"/>
        <v>SRI</v>
      </c>
      <c r="BS6" s="523" t="str">
        <f t="shared" si="25"/>
        <v>SRI</v>
      </c>
      <c r="BT6" s="523" t="str">
        <f t="shared" si="25"/>
        <v>SRI</v>
      </c>
      <c r="BU6" s="523" t="str">
        <f t="shared" si="25"/>
        <v>SRI</v>
      </c>
      <c r="BV6" s="523">
        <f t="shared" si="26"/>
        <v>666666666</v>
      </c>
      <c r="BW6" s="523" t="str">
        <f t="shared" si="27"/>
        <v>SRI</v>
      </c>
      <c r="BX6" s="523" t="str">
        <f t="shared" si="27"/>
        <v>SRI</v>
      </c>
      <c r="BY6" s="532" t="str">
        <f t="shared" si="27"/>
        <v>SRI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943</v>
      </c>
      <c r="AK7" s="467"/>
      <c r="AL7" s="529" t="str">
        <f t="shared" si="0"/>
        <v>पं. राज</v>
      </c>
      <c r="AM7" s="529"/>
      <c r="AN7" s="528"/>
      <c r="AO7" s="527" t="str">
        <f t="shared" si="1"/>
        <v>अध्यापक L-1</v>
      </c>
      <c r="AP7" s="528"/>
      <c r="AQ7" s="527" t="str">
        <f t="shared" si="2"/>
        <v>SRI</v>
      </c>
      <c r="AR7" s="529"/>
      <c r="AS7" s="528"/>
      <c r="AT7" s="523">
        <f t="shared" si="3"/>
        <v>0</v>
      </c>
      <c r="AU7" s="523" t="str">
        <f t="shared" si="4"/>
        <v>SRI</v>
      </c>
      <c r="AV7" s="525">
        <f t="shared" si="5"/>
        <v>31638</v>
      </c>
      <c r="AW7" s="526"/>
      <c r="AX7" s="531"/>
      <c r="AY7" s="523" t="str">
        <f t="shared" si="6"/>
        <v>MA</v>
      </c>
      <c r="AZ7" s="523" t="str">
        <f t="shared" si="7"/>
        <v>SRI</v>
      </c>
      <c r="BA7" s="523">
        <f t="shared" si="8"/>
        <v>2014</v>
      </c>
      <c r="BB7" s="523" t="str">
        <f t="shared" si="9"/>
        <v>SRI</v>
      </c>
      <c r="BC7" s="523" t="str">
        <f t="shared" si="10"/>
        <v>HISTORY</v>
      </c>
      <c r="BD7" s="523" t="str">
        <f t="shared" si="11"/>
        <v>SRI</v>
      </c>
      <c r="BE7" s="523" t="str">
        <f t="shared" si="12"/>
        <v>B.ED.</v>
      </c>
      <c r="BF7" s="523" t="str">
        <f t="shared" si="13"/>
        <v>SRI</v>
      </c>
      <c r="BG7" s="524">
        <f t="shared" si="14"/>
        <v>2015</v>
      </c>
      <c r="BH7" s="524" t="str">
        <f t="shared" si="15"/>
        <v>SRI</v>
      </c>
      <c r="BI7" s="525">
        <f t="shared" si="16"/>
        <v>43331</v>
      </c>
      <c r="BJ7" s="526" t="str">
        <f t="shared" si="17"/>
        <v>SRI</v>
      </c>
      <c r="BK7" s="525">
        <f t="shared" si="18"/>
        <v>43331</v>
      </c>
      <c r="BL7" s="531" t="str">
        <f t="shared" si="19"/>
        <v>SRI</v>
      </c>
      <c r="BM7" s="525">
        <f t="shared" si="20"/>
        <v>44378</v>
      </c>
      <c r="BN7" s="526" t="str">
        <f t="shared" si="21"/>
        <v>SRI</v>
      </c>
      <c r="BO7" s="523">
        <f t="shared" si="22"/>
        <v>5</v>
      </c>
      <c r="BP7" s="523" t="str">
        <f t="shared" si="23"/>
        <v>SRI</v>
      </c>
      <c r="BQ7" s="523" t="str">
        <f t="shared" si="24"/>
        <v>01234567895</v>
      </c>
      <c r="BR7" s="523" t="str">
        <f t="shared" si="25"/>
        <v>SRI</v>
      </c>
      <c r="BS7" s="523" t="str">
        <f t="shared" si="25"/>
        <v>SRI</v>
      </c>
      <c r="BT7" s="523" t="str">
        <f t="shared" si="25"/>
        <v>SRI</v>
      </c>
      <c r="BU7" s="523" t="str">
        <f t="shared" si="25"/>
        <v>SRI</v>
      </c>
      <c r="BV7" s="523">
        <f t="shared" si="26"/>
        <v>555555555</v>
      </c>
      <c r="BW7" s="523" t="str">
        <f t="shared" si="27"/>
        <v>SRI</v>
      </c>
      <c r="BX7" s="523" t="str">
        <f t="shared" si="27"/>
        <v>SRI</v>
      </c>
      <c r="BY7" s="532" t="str">
        <f t="shared" si="27"/>
        <v>SRI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980</v>
      </c>
      <c r="AK8" s="467"/>
      <c r="AL8" s="529" t="str">
        <f t="shared" si="0"/>
        <v>मूल</v>
      </c>
      <c r="AM8" s="529"/>
      <c r="AN8" s="528"/>
      <c r="AO8" s="527" t="str">
        <f t="shared" si="1"/>
        <v>अध्यापक L-2</v>
      </c>
      <c r="AP8" s="528"/>
      <c r="AQ8" s="527" t="str">
        <f t="shared" si="2"/>
        <v>SRI</v>
      </c>
      <c r="AR8" s="529"/>
      <c r="AS8" s="528"/>
      <c r="AT8" s="523">
        <f t="shared" si="3"/>
        <v>0</v>
      </c>
      <c r="AU8" s="523" t="str">
        <f t="shared" si="4"/>
        <v>SRI</v>
      </c>
      <c r="AV8" s="525">
        <f t="shared" si="5"/>
        <v>31639</v>
      </c>
      <c r="AW8" s="526"/>
      <c r="AX8" s="531"/>
      <c r="AY8" s="523" t="str">
        <f t="shared" si="6"/>
        <v>MA</v>
      </c>
      <c r="AZ8" s="523" t="str">
        <f t="shared" si="7"/>
        <v>SRI</v>
      </c>
      <c r="BA8" s="523">
        <f t="shared" si="8"/>
        <v>2015</v>
      </c>
      <c r="BB8" s="523" t="str">
        <f t="shared" si="9"/>
        <v>SRI</v>
      </c>
      <c r="BC8" s="523" t="str">
        <f t="shared" si="10"/>
        <v>GEO</v>
      </c>
      <c r="BD8" s="523" t="str">
        <f t="shared" si="11"/>
        <v>SRI</v>
      </c>
      <c r="BE8" s="523" t="str">
        <f t="shared" si="12"/>
        <v>B.ED.</v>
      </c>
      <c r="BF8" s="523" t="str">
        <f t="shared" si="13"/>
        <v>SRI</v>
      </c>
      <c r="BG8" s="524">
        <f t="shared" si="14"/>
        <v>2016</v>
      </c>
      <c r="BH8" s="524" t="str">
        <f t="shared" si="15"/>
        <v>SRI</v>
      </c>
      <c r="BI8" s="525">
        <f t="shared" si="16"/>
        <v>43332</v>
      </c>
      <c r="BJ8" s="526" t="str">
        <f t="shared" si="17"/>
        <v>SRI</v>
      </c>
      <c r="BK8" s="525">
        <f t="shared" si="18"/>
        <v>43332</v>
      </c>
      <c r="BL8" s="531" t="str">
        <f t="shared" si="19"/>
        <v>SRI</v>
      </c>
      <c r="BM8" s="525">
        <f t="shared" si="20"/>
        <v>44378</v>
      </c>
      <c r="BN8" s="526" t="str">
        <f t="shared" si="21"/>
        <v>SRI</v>
      </c>
      <c r="BO8" s="523">
        <f t="shared" si="22"/>
        <v>6</v>
      </c>
      <c r="BP8" s="523" t="str">
        <f t="shared" si="23"/>
        <v>SRI</v>
      </c>
      <c r="BQ8" s="523" t="str">
        <f t="shared" si="24"/>
        <v>01234567896</v>
      </c>
      <c r="BR8" s="523" t="str">
        <f t="shared" si="25"/>
        <v>SRI</v>
      </c>
      <c r="BS8" s="523" t="str">
        <f t="shared" si="25"/>
        <v>SRI</v>
      </c>
      <c r="BT8" s="523" t="str">
        <f t="shared" si="25"/>
        <v>SRI</v>
      </c>
      <c r="BU8" s="523" t="str">
        <f t="shared" si="25"/>
        <v>SRI</v>
      </c>
      <c r="BV8" s="523">
        <f t="shared" si="26"/>
        <v>444444444</v>
      </c>
      <c r="BW8" s="523" t="str">
        <f t="shared" si="27"/>
        <v>SRI</v>
      </c>
      <c r="BX8" s="523" t="str">
        <f t="shared" si="27"/>
        <v>SRI</v>
      </c>
      <c r="BY8" s="532" t="str">
        <f t="shared" si="27"/>
        <v>SRI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981</v>
      </c>
      <c r="AK9" s="467"/>
      <c r="AL9" s="529" t="str">
        <f t="shared" si="0"/>
        <v>पं. राज</v>
      </c>
      <c r="AM9" s="529"/>
      <c r="AN9" s="528"/>
      <c r="AO9" s="527" t="str">
        <f t="shared" si="1"/>
        <v>प्रबोधक</v>
      </c>
      <c r="AP9" s="528"/>
      <c r="AQ9" s="527" t="str">
        <f t="shared" si="2"/>
        <v>SRI</v>
      </c>
      <c r="AR9" s="529"/>
      <c r="AS9" s="528"/>
      <c r="AT9" s="523">
        <f t="shared" si="3"/>
        <v>0</v>
      </c>
      <c r="AU9" s="523" t="str">
        <f t="shared" si="4"/>
        <v>SRI</v>
      </c>
      <c r="AV9" s="525">
        <f t="shared" si="5"/>
        <v>31640</v>
      </c>
      <c r="AW9" s="526"/>
      <c r="AX9" s="531"/>
      <c r="AY9" s="523" t="str">
        <f t="shared" si="6"/>
        <v>MA</v>
      </c>
      <c r="AZ9" s="523" t="str">
        <f t="shared" si="7"/>
        <v>SRI</v>
      </c>
      <c r="BA9" s="523">
        <f t="shared" si="8"/>
        <v>2016</v>
      </c>
      <c r="BB9" s="523" t="str">
        <f t="shared" si="9"/>
        <v>SRI</v>
      </c>
      <c r="BC9" s="523" t="str">
        <f t="shared" si="10"/>
        <v>POL.SC</v>
      </c>
      <c r="BD9" s="523" t="str">
        <f t="shared" si="11"/>
        <v>SRI</v>
      </c>
      <c r="BE9" s="523" t="str">
        <f t="shared" si="12"/>
        <v>B.ED.</v>
      </c>
      <c r="BF9" s="523" t="str">
        <f t="shared" si="13"/>
        <v>SRI</v>
      </c>
      <c r="BG9" s="524">
        <f t="shared" si="14"/>
        <v>2017</v>
      </c>
      <c r="BH9" s="524" t="str">
        <f t="shared" si="15"/>
        <v>SRI</v>
      </c>
      <c r="BI9" s="525">
        <f t="shared" si="16"/>
        <v>43333</v>
      </c>
      <c r="BJ9" s="526" t="str">
        <f t="shared" si="17"/>
        <v>SRI</v>
      </c>
      <c r="BK9" s="525">
        <f t="shared" si="18"/>
        <v>43333</v>
      </c>
      <c r="BL9" s="531" t="str">
        <f t="shared" si="19"/>
        <v>SRI</v>
      </c>
      <c r="BM9" s="525">
        <f t="shared" si="20"/>
        <v>44378</v>
      </c>
      <c r="BN9" s="526" t="str">
        <f t="shared" si="21"/>
        <v>SRI</v>
      </c>
      <c r="BO9" s="523">
        <f t="shared" si="22"/>
        <v>7</v>
      </c>
      <c r="BP9" s="523" t="str">
        <f t="shared" si="23"/>
        <v>SRI</v>
      </c>
      <c r="BQ9" s="523" t="str">
        <f t="shared" si="24"/>
        <v>01234567897</v>
      </c>
      <c r="BR9" s="523" t="str">
        <f t="shared" si="25"/>
        <v>SRI</v>
      </c>
      <c r="BS9" s="523" t="str">
        <f t="shared" si="25"/>
        <v>SRI</v>
      </c>
      <c r="BT9" s="523" t="str">
        <f t="shared" si="25"/>
        <v>SRI</v>
      </c>
      <c r="BU9" s="523" t="str">
        <f t="shared" si="25"/>
        <v>SRI</v>
      </c>
      <c r="BV9" s="523">
        <f t="shared" si="26"/>
        <v>333333333</v>
      </c>
      <c r="BW9" s="523" t="str">
        <f t="shared" si="27"/>
        <v>SRI</v>
      </c>
      <c r="BX9" s="523" t="str">
        <f t="shared" si="27"/>
        <v>SRI</v>
      </c>
      <c r="BY9" s="532" t="str">
        <f t="shared" si="27"/>
        <v>SRI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943</v>
      </c>
      <c r="AK10" s="467"/>
      <c r="AL10" s="529" t="str">
        <f t="shared" si="0"/>
        <v>पं. राज</v>
      </c>
      <c r="AM10" s="529"/>
      <c r="AN10" s="528"/>
      <c r="AO10" s="527" t="str">
        <f t="shared" si="1"/>
        <v>अध्यापक L-1</v>
      </c>
      <c r="AP10" s="528"/>
      <c r="AQ10" s="527" t="str">
        <f t="shared" si="2"/>
        <v>SRI</v>
      </c>
      <c r="AR10" s="529"/>
      <c r="AS10" s="528"/>
      <c r="AT10" s="523">
        <f t="shared" si="3"/>
        <v>0</v>
      </c>
      <c r="AU10" s="523" t="str">
        <f t="shared" si="4"/>
        <v>SRI</v>
      </c>
      <c r="AV10" s="525">
        <f t="shared" si="5"/>
        <v>31638</v>
      </c>
      <c r="AW10" s="526"/>
      <c r="AX10" s="531"/>
      <c r="AY10" s="523" t="str">
        <f t="shared" si="6"/>
        <v>MA</v>
      </c>
      <c r="AZ10" s="523" t="str">
        <f t="shared" si="7"/>
        <v>SRI</v>
      </c>
      <c r="BA10" s="523">
        <f t="shared" si="8"/>
        <v>2014</v>
      </c>
      <c r="BB10" s="523" t="str">
        <f t="shared" si="9"/>
        <v>SRI</v>
      </c>
      <c r="BC10" s="523" t="str">
        <f t="shared" si="10"/>
        <v>HISTORY</v>
      </c>
      <c r="BD10" s="523" t="str">
        <f t="shared" si="11"/>
        <v>SRI</v>
      </c>
      <c r="BE10" s="523" t="str">
        <f t="shared" si="12"/>
        <v>B.ED.</v>
      </c>
      <c r="BF10" s="523" t="str">
        <f t="shared" si="13"/>
        <v>SRI</v>
      </c>
      <c r="BG10" s="524">
        <f t="shared" si="14"/>
        <v>2015</v>
      </c>
      <c r="BH10" s="524" t="str">
        <f t="shared" si="15"/>
        <v>SRI</v>
      </c>
      <c r="BI10" s="525">
        <f t="shared" si="16"/>
        <v>43331</v>
      </c>
      <c r="BJ10" s="526" t="str">
        <f t="shared" si="17"/>
        <v>SRI</v>
      </c>
      <c r="BK10" s="525">
        <f t="shared" si="18"/>
        <v>43331</v>
      </c>
      <c r="BL10" s="531" t="str">
        <f t="shared" si="19"/>
        <v>SRI</v>
      </c>
      <c r="BM10" s="525">
        <f t="shared" si="20"/>
        <v>44378</v>
      </c>
      <c r="BN10" s="526" t="str">
        <f t="shared" si="21"/>
        <v>SRI</v>
      </c>
      <c r="BO10" s="523">
        <f t="shared" si="22"/>
        <v>5</v>
      </c>
      <c r="BP10" s="523" t="str">
        <f t="shared" si="23"/>
        <v>SRI</v>
      </c>
      <c r="BQ10" s="523" t="str">
        <f t="shared" si="24"/>
        <v>01234567895</v>
      </c>
      <c r="BR10" s="523" t="str">
        <f t="shared" si="25"/>
        <v>SRI</v>
      </c>
      <c r="BS10" s="523" t="str">
        <f t="shared" si="25"/>
        <v>SRI</v>
      </c>
      <c r="BT10" s="523" t="str">
        <f t="shared" si="25"/>
        <v>SRI</v>
      </c>
      <c r="BU10" s="523" t="str">
        <f t="shared" si="25"/>
        <v>SRI</v>
      </c>
      <c r="BV10" s="523">
        <f t="shared" si="26"/>
        <v>555555555</v>
      </c>
      <c r="BW10" s="523" t="str">
        <f t="shared" si="27"/>
        <v>SRI</v>
      </c>
      <c r="BX10" s="523" t="str">
        <f t="shared" si="27"/>
        <v>SRI</v>
      </c>
      <c r="BY10" s="532" t="str">
        <f t="shared" si="27"/>
        <v>SRI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44075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44104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Tue</v>
      </c>
      <c r="AM14" s="143" t="str">
        <f t="shared" ref="AM14:BP14" ca="1" si="42">TEXT(AM15,"DDD")</f>
        <v>Wed</v>
      </c>
      <c r="AN14" s="143" t="str">
        <f t="shared" ca="1" si="42"/>
        <v>Thu</v>
      </c>
      <c r="AO14" s="143" t="str">
        <f t="shared" ca="1" si="42"/>
        <v>Fri</v>
      </c>
      <c r="AP14" s="143" t="str">
        <f t="shared" ca="1" si="42"/>
        <v>Sat</v>
      </c>
      <c r="AQ14" s="143" t="str">
        <f t="shared" ca="1" si="42"/>
        <v>Sun</v>
      </c>
      <c r="AR14" s="143" t="str">
        <f t="shared" ca="1" si="42"/>
        <v>Mon</v>
      </c>
      <c r="AS14" s="143" t="str">
        <f t="shared" ca="1" si="42"/>
        <v>Tue</v>
      </c>
      <c r="AT14" s="143" t="str">
        <f t="shared" ca="1" si="42"/>
        <v>Wed</v>
      </c>
      <c r="AU14" s="143" t="str">
        <f t="shared" ca="1" si="42"/>
        <v>Thu</v>
      </c>
      <c r="AV14" s="143" t="str">
        <f t="shared" ca="1" si="42"/>
        <v>Fri</v>
      </c>
      <c r="AW14" s="143" t="str">
        <f t="shared" ca="1" si="42"/>
        <v>Sat</v>
      </c>
      <c r="AX14" s="143" t="str">
        <f t="shared" ca="1" si="42"/>
        <v>Sun</v>
      </c>
      <c r="AY14" s="143" t="str">
        <f t="shared" ca="1" si="42"/>
        <v>Mon</v>
      </c>
      <c r="AZ14" s="143" t="str">
        <f t="shared" ca="1" si="42"/>
        <v>Tue</v>
      </c>
      <c r="BA14" s="143" t="str">
        <f t="shared" ca="1" si="42"/>
        <v>Wed</v>
      </c>
      <c r="BB14" s="143" t="str">
        <f t="shared" ca="1" si="42"/>
        <v>Thu</v>
      </c>
      <c r="BC14" s="143" t="str">
        <f t="shared" ca="1" si="42"/>
        <v>Fri</v>
      </c>
      <c r="BD14" s="143" t="str">
        <f t="shared" ca="1" si="42"/>
        <v>Sat</v>
      </c>
      <c r="BE14" s="143" t="str">
        <f t="shared" ca="1" si="42"/>
        <v>Sun</v>
      </c>
      <c r="BF14" s="143" t="str">
        <f t="shared" ca="1" si="42"/>
        <v>Mon</v>
      </c>
      <c r="BG14" s="143" t="str">
        <f t="shared" ca="1" si="42"/>
        <v>Tue</v>
      </c>
      <c r="BH14" s="143" t="str">
        <f t="shared" ca="1" si="42"/>
        <v>Wed</v>
      </c>
      <c r="BI14" s="143" t="str">
        <f t="shared" ca="1" si="42"/>
        <v>Thu</v>
      </c>
      <c r="BJ14" s="143" t="str">
        <f t="shared" ca="1" si="42"/>
        <v>Fri</v>
      </c>
      <c r="BK14" s="143" t="str">
        <f t="shared" ca="1" si="42"/>
        <v>Sat</v>
      </c>
      <c r="BL14" s="143" t="str">
        <f t="shared" ca="1" si="42"/>
        <v>Sun</v>
      </c>
      <c r="BM14" s="143" t="str">
        <f t="shared" ca="1" si="42"/>
        <v>Mon</v>
      </c>
      <c r="BN14" s="143" t="str">
        <f t="shared" ca="1" si="42"/>
        <v>Tue</v>
      </c>
      <c r="BO14" s="143" t="str">
        <f t="shared" ca="1" si="42"/>
        <v>Wed</v>
      </c>
      <c r="BP14" s="143" t="str">
        <f t="shared" ca="1" si="42"/>
        <v/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44075</v>
      </c>
      <c r="AM15" s="145">
        <f ca="1">IF(AL15&lt;$BK$13,AL15+1,"")</f>
        <v>44076</v>
      </c>
      <c r="AN15" s="145">
        <f t="shared" ref="AN15:BP15" ca="1" si="46">IF(AM15&lt;$BK$13,AM15+1,"")</f>
        <v>44077</v>
      </c>
      <c r="AO15" s="145">
        <f t="shared" ca="1" si="46"/>
        <v>44078</v>
      </c>
      <c r="AP15" s="145">
        <f t="shared" ca="1" si="46"/>
        <v>44079</v>
      </c>
      <c r="AQ15" s="145">
        <f t="shared" ca="1" si="46"/>
        <v>44080</v>
      </c>
      <c r="AR15" s="145">
        <f t="shared" ca="1" si="46"/>
        <v>44081</v>
      </c>
      <c r="AS15" s="145">
        <f t="shared" ca="1" si="46"/>
        <v>44082</v>
      </c>
      <c r="AT15" s="145">
        <f t="shared" ca="1" si="46"/>
        <v>44083</v>
      </c>
      <c r="AU15" s="145">
        <f t="shared" ca="1" si="46"/>
        <v>44084</v>
      </c>
      <c r="AV15" s="145">
        <f t="shared" ca="1" si="46"/>
        <v>44085</v>
      </c>
      <c r="AW15" s="145">
        <f t="shared" ca="1" si="46"/>
        <v>44086</v>
      </c>
      <c r="AX15" s="145">
        <f t="shared" ca="1" si="46"/>
        <v>44087</v>
      </c>
      <c r="AY15" s="145">
        <f t="shared" ca="1" si="46"/>
        <v>44088</v>
      </c>
      <c r="AZ15" s="145">
        <f t="shared" ca="1" si="46"/>
        <v>44089</v>
      </c>
      <c r="BA15" s="145">
        <f t="shared" ca="1" si="46"/>
        <v>44090</v>
      </c>
      <c r="BB15" s="145">
        <f t="shared" ca="1" si="46"/>
        <v>44091</v>
      </c>
      <c r="BC15" s="145">
        <f t="shared" ca="1" si="46"/>
        <v>44092</v>
      </c>
      <c r="BD15" s="145">
        <f t="shared" ca="1" si="46"/>
        <v>44093</v>
      </c>
      <c r="BE15" s="145">
        <f t="shared" ca="1" si="46"/>
        <v>44094</v>
      </c>
      <c r="BF15" s="145">
        <f t="shared" ca="1" si="46"/>
        <v>44095</v>
      </c>
      <c r="BG15" s="145">
        <f t="shared" ca="1" si="46"/>
        <v>44096</v>
      </c>
      <c r="BH15" s="145">
        <f t="shared" ca="1" si="46"/>
        <v>44097</v>
      </c>
      <c r="BI15" s="145">
        <f t="shared" ca="1" si="46"/>
        <v>44098</v>
      </c>
      <c r="BJ15" s="145">
        <f t="shared" ca="1" si="46"/>
        <v>44099</v>
      </c>
      <c r="BK15" s="145">
        <f t="shared" ca="1" si="46"/>
        <v>44100</v>
      </c>
      <c r="BL15" s="145">
        <f t="shared" ca="1" si="46"/>
        <v>44101</v>
      </c>
      <c r="BM15" s="145">
        <f t="shared" ca="1" si="46"/>
        <v>44102</v>
      </c>
      <c r="BN15" s="145">
        <f t="shared" ca="1" si="46"/>
        <v>44103</v>
      </c>
      <c r="BO15" s="145">
        <f t="shared" ca="1" si="46"/>
        <v>44104</v>
      </c>
      <c r="BP15" s="145" t="str">
        <f t="shared" ca="1" si="46"/>
        <v/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 t="s">
        <v>885</v>
      </c>
      <c r="AN16" s="196" t="s">
        <v>885</v>
      </c>
      <c r="AO16" s="196" t="s">
        <v>81</v>
      </c>
      <c r="AP16" s="196"/>
      <c r="AQ16" s="196"/>
      <c r="AR16" s="196" t="s">
        <v>885</v>
      </c>
      <c r="AS16" s="196" t="s">
        <v>885</v>
      </c>
      <c r="AT16" s="196" t="s">
        <v>885</v>
      </c>
      <c r="AU16" s="196" t="s">
        <v>885</v>
      </c>
      <c r="AV16" s="196" t="s">
        <v>885</v>
      </c>
      <c r="AW16" s="196" t="s">
        <v>885</v>
      </c>
      <c r="AX16" s="196" t="s">
        <v>885</v>
      </c>
      <c r="AY16" s="196" t="s">
        <v>885</v>
      </c>
      <c r="AZ16" s="196" t="s">
        <v>885</v>
      </c>
      <c r="BA16" s="196" t="s">
        <v>885</v>
      </c>
      <c r="BB16" s="196" t="s">
        <v>885</v>
      </c>
      <c r="BC16" s="196" t="s">
        <v>885</v>
      </c>
      <c r="BD16" s="196" t="s">
        <v>885</v>
      </c>
      <c r="BE16" s="196"/>
      <c r="BF16" s="196"/>
      <c r="BG16" s="196" t="s">
        <v>885</v>
      </c>
      <c r="BH16" s="196" t="s">
        <v>885</v>
      </c>
      <c r="BI16" s="196" t="s">
        <v>885</v>
      </c>
      <c r="BJ16" s="196" t="s">
        <v>885</v>
      </c>
      <c r="BK16" s="196" t="s">
        <v>885</v>
      </c>
      <c r="BL16" s="196" t="s">
        <v>885</v>
      </c>
      <c r="BM16" s="196" t="s">
        <v>885</v>
      </c>
      <c r="BN16" s="196" t="s">
        <v>885</v>
      </c>
      <c r="BO16" s="196" t="s">
        <v>885</v>
      </c>
      <c r="BP16" s="196" t="s">
        <v>885</v>
      </c>
      <c r="BQ16" s="151">
        <f>COUNTIF(AL16:BP16,"CL")</f>
        <v>1</v>
      </c>
      <c r="BR16" s="151">
        <f>COUNTIF(AL16:BP16,"ML")</f>
        <v>0</v>
      </c>
      <c r="BS16" s="151">
        <f>COUNTIF(AL16:BP16,"PL")</f>
        <v>0</v>
      </c>
      <c r="BT16" s="151">
        <f>AUG!BW16</f>
        <v>2</v>
      </c>
      <c r="BU16" s="151">
        <f>AUG!BX16</f>
        <v>0</v>
      </c>
      <c r="BV16" s="151">
        <f>AUG!BY16</f>
        <v>0</v>
      </c>
      <c r="BW16" s="152">
        <f>BT16+BQ16</f>
        <v>3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ANIL</v>
      </c>
      <c r="AK17" s="492"/>
      <c r="AL17" s="196" t="s">
        <v>885</v>
      </c>
      <c r="AM17" s="196" t="s">
        <v>885</v>
      </c>
      <c r="AN17" s="196" t="s">
        <v>885</v>
      </c>
      <c r="AO17" s="196" t="s">
        <v>885</v>
      </c>
      <c r="AP17" s="196"/>
      <c r="AQ17" s="196" t="s">
        <v>885</v>
      </c>
      <c r="AR17" s="196" t="s">
        <v>885</v>
      </c>
      <c r="AS17" s="196" t="s">
        <v>885</v>
      </c>
      <c r="AT17" s="196" t="s">
        <v>885</v>
      </c>
      <c r="AU17" s="196" t="s">
        <v>885</v>
      </c>
      <c r="AV17" s="196" t="s">
        <v>885</v>
      </c>
      <c r="AW17" s="196" t="s">
        <v>885</v>
      </c>
      <c r="AX17" s="196" t="s">
        <v>885</v>
      </c>
      <c r="AY17" s="196" t="s">
        <v>885</v>
      </c>
      <c r="AZ17" s="196" t="s">
        <v>885</v>
      </c>
      <c r="BA17" s="196" t="s">
        <v>885</v>
      </c>
      <c r="BB17" s="196" t="s">
        <v>885</v>
      </c>
      <c r="BC17" s="196" t="s">
        <v>885</v>
      </c>
      <c r="BD17" s="196" t="s">
        <v>885</v>
      </c>
      <c r="BE17" s="196" t="s">
        <v>885</v>
      </c>
      <c r="BF17" s="196" t="s">
        <v>885</v>
      </c>
      <c r="BG17" s="196" t="s">
        <v>885</v>
      </c>
      <c r="BH17" s="196" t="s">
        <v>885</v>
      </c>
      <c r="BI17" s="196" t="s">
        <v>885</v>
      </c>
      <c r="BJ17" s="196" t="s">
        <v>885</v>
      </c>
      <c r="BK17" s="196" t="s">
        <v>82</v>
      </c>
      <c r="BL17" s="196" t="s">
        <v>885</v>
      </c>
      <c r="BM17" s="196" t="s">
        <v>81</v>
      </c>
      <c r="BN17" s="196" t="s">
        <v>82</v>
      </c>
      <c r="BO17" s="196" t="s">
        <v>81</v>
      </c>
      <c r="BP17" s="196" t="s">
        <v>885</v>
      </c>
      <c r="BQ17" s="151">
        <f t="shared" ref="BQ17:BQ24" si="53">COUNTIF(AL17:BP17,"CL")</f>
        <v>2</v>
      </c>
      <c r="BR17" s="151">
        <f t="shared" ref="BR17:BR24" si="54">COUNTIF(AL17:BP17,"ML")</f>
        <v>2</v>
      </c>
      <c r="BS17" s="151">
        <f t="shared" ref="BS17:BS24" si="55">COUNTIF(AL17:BP17,"PL")</f>
        <v>0</v>
      </c>
      <c r="BT17" s="151">
        <f>AUG!BW17</f>
        <v>4</v>
      </c>
      <c r="BU17" s="151">
        <f>AUG!BX17</f>
        <v>0</v>
      </c>
      <c r="BV17" s="151">
        <f>AUG!BY17</f>
        <v>0</v>
      </c>
      <c r="BW17" s="152">
        <f t="shared" ref="BW17:BY24" si="56">BT17+BQ17</f>
        <v>6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RAVI</v>
      </c>
      <c r="AK18" s="492"/>
      <c r="AL18" s="196" t="s">
        <v>81</v>
      </c>
      <c r="AM18" s="196" t="s">
        <v>885</v>
      </c>
      <c r="AN18" s="196" t="s">
        <v>885</v>
      </c>
      <c r="AO18" s="196" t="s">
        <v>83</v>
      </c>
      <c r="AP18" s="196"/>
      <c r="AQ18" s="196" t="s">
        <v>885</v>
      </c>
      <c r="AR18" s="196" t="s">
        <v>885</v>
      </c>
      <c r="AS18" s="196" t="s">
        <v>885</v>
      </c>
      <c r="AT18" s="196" t="s">
        <v>885</v>
      </c>
      <c r="AU18" s="196" t="s">
        <v>885</v>
      </c>
      <c r="AV18" s="196" t="s">
        <v>885</v>
      </c>
      <c r="AW18" s="196" t="s">
        <v>885</v>
      </c>
      <c r="AX18" s="196" t="s">
        <v>885</v>
      </c>
      <c r="AY18" s="196" t="s">
        <v>885</v>
      </c>
      <c r="AZ18" s="196" t="s">
        <v>885</v>
      </c>
      <c r="BA18" s="196" t="s">
        <v>885</v>
      </c>
      <c r="BB18" s="196" t="s">
        <v>885</v>
      </c>
      <c r="BC18" s="196" t="s">
        <v>885</v>
      </c>
      <c r="BD18" s="196" t="s">
        <v>885</v>
      </c>
      <c r="BE18" s="196" t="s">
        <v>885</v>
      </c>
      <c r="BF18" s="196" t="s">
        <v>885</v>
      </c>
      <c r="BG18" s="196" t="s">
        <v>82</v>
      </c>
      <c r="BH18" s="196" t="s">
        <v>82</v>
      </c>
      <c r="BI18" s="196" t="s">
        <v>82</v>
      </c>
      <c r="BJ18" s="196" t="s">
        <v>885</v>
      </c>
      <c r="BK18" s="196" t="s">
        <v>885</v>
      </c>
      <c r="BL18" s="196" t="s">
        <v>885</v>
      </c>
      <c r="BM18" s="196" t="s">
        <v>885</v>
      </c>
      <c r="BN18" s="196" t="s">
        <v>885</v>
      </c>
      <c r="BO18" s="196" t="s">
        <v>885</v>
      </c>
      <c r="BP18" s="196" t="s">
        <v>885</v>
      </c>
      <c r="BQ18" s="151">
        <f t="shared" si="53"/>
        <v>1</v>
      </c>
      <c r="BR18" s="151">
        <f t="shared" si="54"/>
        <v>3</v>
      </c>
      <c r="BS18" s="151">
        <f t="shared" si="55"/>
        <v>1</v>
      </c>
      <c r="BT18" s="151">
        <f>AUG!BW18</f>
        <v>3</v>
      </c>
      <c r="BU18" s="151">
        <f>AUG!BX18</f>
        <v>7</v>
      </c>
      <c r="BV18" s="151">
        <f>AUG!BY18</f>
        <v>2</v>
      </c>
      <c r="BW18" s="152">
        <f t="shared" si="56"/>
        <v>4</v>
      </c>
      <c r="BX18" s="152">
        <f t="shared" si="56"/>
        <v>10</v>
      </c>
      <c r="BY18" s="153">
        <f t="shared" si="56"/>
        <v>3</v>
      </c>
    </row>
    <row r="19" spans="1:84" x14ac:dyDescent="0.25">
      <c r="A19" s="162" t="s">
        <v>58</v>
      </c>
      <c r="B19" s="603"/>
      <c r="C19" s="604"/>
      <c r="D19" s="604"/>
      <c r="E19" s="605"/>
      <c r="F19" s="495" t="s">
        <v>48</v>
      </c>
      <c r="G19" s="496"/>
      <c r="H19" s="497"/>
      <c r="I19" s="234"/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BHARAT</v>
      </c>
      <c r="AK19" s="492"/>
      <c r="AL19" s="196" t="s">
        <v>885</v>
      </c>
      <c r="AM19" s="196" t="s">
        <v>885</v>
      </c>
      <c r="AN19" s="196" t="s">
        <v>82</v>
      </c>
      <c r="AO19" s="196" t="s">
        <v>885</v>
      </c>
      <c r="AP19" s="196"/>
      <c r="AQ19" s="196" t="s">
        <v>885</v>
      </c>
      <c r="AR19" s="196" t="s">
        <v>885</v>
      </c>
      <c r="AS19" s="196" t="s">
        <v>885</v>
      </c>
      <c r="AT19" s="196" t="s">
        <v>885</v>
      </c>
      <c r="AU19" s="196" t="s">
        <v>885</v>
      </c>
      <c r="AV19" s="196" t="s">
        <v>885</v>
      </c>
      <c r="AW19" s="196" t="s">
        <v>885</v>
      </c>
      <c r="AX19" s="196" t="s">
        <v>885</v>
      </c>
      <c r="AY19" s="196" t="s">
        <v>885</v>
      </c>
      <c r="AZ19" s="196" t="s">
        <v>885</v>
      </c>
      <c r="BA19" s="196" t="s">
        <v>885</v>
      </c>
      <c r="BB19" s="196" t="s">
        <v>885</v>
      </c>
      <c r="BC19" s="196" t="s">
        <v>885</v>
      </c>
      <c r="BD19" s="196" t="s">
        <v>885</v>
      </c>
      <c r="BE19" s="196" t="s">
        <v>885</v>
      </c>
      <c r="BF19" s="196" t="s">
        <v>885</v>
      </c>
      <c r="BG19" s="196" t="s">
        <v>885</v>
      </c>
      <c r="BH19" s="196" t="s">
        <v>885</v>
      </c>
      <c r="BI19" s="196" t="s">
        <v>885</v>
      </c>
      <c r="BJ19" s="196" t="s">
        <v>885</v>
      </c>
      <c r="BK19" s="196" t="s">
        <v>885</v>
      </c>
      <c r="BL19" s="196" t="s">
        <v>885</v>
      </c>
      <c r="BM19" s="196" t="s">
        <v>885</v>
      </c>
      <c r="BN19" s="196" t="s">
        <v>885</v>
      </c>
      <c r="BO19" s="196" t="s">
        <v>885</v>
      </c>
      <c r="BP19" s="196" t="s">
        <v>885</v>
      </c>
      <c r="BQ19" s="151">
        <f t="shared" si="53"/>
        <v>0</v>
      </c>
      <c r="BR19" s="151">
        <f t="shared" si="54"/>
        <v>1</v>
      </c>
      <c r="BS19" s="151">
        <f t="shared" si="55"/>
        <v>0</v>
      </c>
      <c r="BT19" s="151">
        <f>AUG!BW19</f>
        <v>0</v>
      </c>
      <c r="BU19" s="151">
        <f>AUG!BX19</f>
        <v>2</v>
      </c>
      <c r="BV19" s="151">
        <f>AUG!BY19</f>
        <v>0</v>
      </c>
      <c r="BW19" s="152">
        <f t="shared" si="56"/>
        <v>0</v>
      </c>
      <c r="BX19" s="152">
        <f t="shared" si="56"/>
        <v>3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233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VIJAY</v>
      </c>
      <c r="AK20" s="492"/>
      <c r="AL20" s="196" t="s">
        <v>885</v>
      </c>
      <c r="AM20" s="196" t="s">
        <v>885</v>
      </c>
      <c r="AN20" s="196" t="s">
        <v>885</v>
      </c>
      <c r="AO20" s="196" t="s">
        <v>885</v>
      </c>
      <c r="AP20" s="196"/>
      <c r="AQ20" s="196" t="s">
        <v>885</v>
      </c>
      <c r="AR20" s="196" t="s">
        <v>885</v>
      </c>
      <c r="AS20" s="196" t="s">
        <v>885</v>
      </c>
      <c r="AT20" s="196" t="s">
        <v>885</v>
      </c>
      <c r="AU20" s="196" t="s">
        <v>885</v>
      </c>
      <c r="AV20" s="196" t="s">
        <v>885</v>
      </c>
      <c r="AW20" s="196" t="s">
        <v>885</v>
      </c>
      <c r="AX20" s="196" t="s">
        <v>885</v>
      </c>
      <c r="AY20" s="196" t="s">
        <v>885</v>
      </c>
      <c r="AZ20" s="196" t="s">
        <v>885</v>
      </c>
      <c r="BA20" s="196" t="s">
        <v>885</v>
      </c>
      <c r="BB20" s="196" t="s">
        <v>885</v>
      </c>
      <c r="BC20" s="196" t="s">
        <v>885</v>
      </c>
      <c r="BD20" s="196" t="s">
        <v>885</v>
      </c>
      <c r="BE20" s="196" t="s">
        <v>885</v>
      </c>
      <c r="BF20" s="196" t="s">
        <v>885</v>
      </c>
      <c r="BG20" s="196" t="s">
        <v>885</v>
      </c>
      <c r="BH20" s="196" t="s">
        <v>885</v>
      </c>
      <c r="BI20" s="196" t="s">
        <v>885</v>
      </c>
      <c r="BJ20" s="196" t="s">
        <v>885</v>
      </c>
      <c r="BK20" s="196" t="s">
        <v>885</v>
      </c>
      <c r="BL20" s="196" t="s">
        <v>885</v>
      </c>
      <c r="BM20" s="196" t="s">
        <v>885</v>
      </c>
      <c r="BN20" s="196" t="s">
        <v>885</v>
      </c>
      <c r="BO20" s="196" t="s">
        <v>885</v>
      </c>
      <c r="BP20" s="196" t="s">
        <v>885</v>
      </c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AUG!BW20</f>
        <v>0</v>
      </c>
      <c r="BU20" s="151">
        <f>AUG!BX20</f>
        <v>0</v>
      </c>
      <c r="BV20" s="151">
        <f>AUG!BY20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SANJAY</v>
      </c>
      <c r="AK21" s="492"/>
      <c r="AL21" s="196" t="s">
        <v>885</v>
      </c>
      <c r="AM21" s="196" t="s">
        <v>885</v>
      </c>
      <c r="AN21" s="196" t="s">
        <v>885</v>
      </c>
      <c r="AO21" s="196" t="s">
        <v>885</v>
      </c>
      <c r="AP21" s="196"/>
      <c r="AQ21" s="196" t="s">
        <v>885</v>
      </c>
      <c r="AR21" s="196" t="s">
        <v>885</v>
      </c>
      <c r="AS21" s="196" t="s">
        <v>885</v>
      </c>
      <c r="AT21" s="196" t="s">
        <v>885</v>
      </c>
      <c r="AU21" s="196" t="s">
        <v>885</v>
      </c>
      <c r="AV21" s="196" t="s">
        <v>885</v>
      </c>
      <c r="AW21" s="196" t="s">
        <v>885</v>
      </c>
      <c r="AX21" s="196" t="s">
        <v>885</v>
      </c>
      <c r="AY21" s="196" t="s">
        <v>885</v>
      </c>
      <c r="AZ21" s="196" t="s">
        <v>885</v>
      </c>
      <c r="BA21" s="196" t="s">
        <v>885</v>
      </c>
      <c r="BB21" s="196" t="s">
        <v>885</v>
      </c>
      <c r="BC21" s="196" t="s">
        <v>885</v>
      </c>
      <c r="BD21" s="196" t="s">
        <v>885</v>
      </c>
      <c r="BE21" s="196" t="s">
        <v>885</v>
      </c>
      <c r="BF21" s="196" t="s">
        <v>885</v>
      </c>
      <c r="BG21" s="196" t="s">
        <v>885</v>
      </c>
      <c r="BH21" s="196" t="s">
        <v>885</v>
      </c>
      <c r="BI21" s="196" t="s">
        <v>885</v>
      </c>
      <c r="BJ21" s="196" t="s">
        <v>885</v>
      </c>
      <c r="BK21" s="196" t="s">
        <v>885</v>
      </c>
      <c r="BL21" s="196" t="s">
        <v>885</v>
      </c>
      <c r="BM21" s="196" t="s">
        <v>885</v>
      </c>
      <c r="BN21" s="196" t="s">
        <v>885</v>
      </c>
      <c r="BO21" s="196" t="s">
        <v>885</v>
      </c>
      <c r="BP21" s="196" t="s">
        <v>885</v>
      </c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AUG!BW21</f>
        <v>0</v>
      </c>
      <c r="BU21" s="151">
        <f>AUG!BX21</f>
        <v>0</v>
      </c>
      <c r="BV21" s="151">
        <f>AUG!BY21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BHARAT</v>
      </c>
      <c r="AK22" s="492"/>
      <c r="AL22" s="196" t="s">
        <v>885</v>
      </c>
      <c r="AM22" s="196" t="s">
        <v>885</v>
      </c>
      <c r="AN22" s="196" t="s">
        <v>885</v>
      </c>
      <c r="AO22" s="196" t="s">
        <v>885</v>
      </c>
      <c r="AP22" s="196"/>
      <c r="AQ22" s="196" t="s">
        <v>885</v>
      </c>
      <c r="AR22" s="196" t="s">
        <v>885</v>
      </c>
      <c r="AS22" s="196" t="s">
        <v>885</v>
      </c>
      <c r="AT22" s="196" t="s">
        <v>885</v>
      </c>
      <c r="AU22" s="196" t="s">
        <v>885</v>
      </c>
      <c r="AV22" s="196" t="s">
        <v>885</v>
      </c>
      <c r="AW22" s="196" t="s">
        <v>885</v>
      </c>
      <c r="AX22" s="196" t="s">
        <v>885</v>
      </c>
      <c r="AY22" s="196" t="s">
        <v>885</v>
      </c>
      <c r="AZ22" s="196" t="s">
        <v>885</v>
      </c>
      <c r="BA22" s="196" t="s">
        <v>885</v>
      </c>
      <c r="BB22" s="196" t="s">
        <v>885</v>
      </c>
      <c r="BC22" s="196" t="s">
        <v>885</v>
      </c>
      <c r="BD22" s="196" t="s">
        <v>885</v>
      </c>
      <c r="BE22" s="196" t="s">
        <v>83</v>
      </c>
      <c r="BF22" s="196" t="s">
        <v>885</v>
      </c>
      <c r="BG22" s="196" t="s">
        <v>885</v>
      </c>
      <c r="BH22" s="196" t="s">
        <v>885</v>
      </c>
      <c r="BI22" s="196" t="s">
        <v>885</v>
      </c>
      <c r="BJ22" s="196" t="s">
        <v>885</v>
      </c>
      <c r="BK22" s="196" t="s">
        <v>885</v>
      </c>
      <c r="BL22" s="196" t="s">
        <v>885</v>
      </c>
      <c r="BM22" s="196" t="s">
        <v>885</v>
      </c>
      <c r="BN22" s="196" t="s">
        <v>885</v>
      </c>
      <c r="BO22" s="196" t="s">
        <v>885</v>
      </c>
      <c r="BP22" s="196" t="s">
        <v>885</v>
      </c>
      <c r="BQ22" s="151">
        <f t="shared" si="53"/>
        <v>0</v>
      </c>
      <c r="BR22" s="151">
        <f t="shared" si="54"/>
        <v>0</v>
      </c>
      <c r="BS22" s="151">
        <f t="shared" si="55"/>
        <v>1</v>
      </c>
      <c r="BT22" s="151">
        <f>AUG!BW22</f>
        <v>0</v>
      </c>
      <c r="BU22" s="151">
        <f>AUG!BX22</f>
        <v>0</v>
      </c>
      <c r="BV22" s="151">
        <f>AUG!BY22</f>
        <v>2</v>
      </c>
      <c r="BW22" s="152">
        <f t="shared" si="56"/>
        <v>0</v>
      </c>
      <c r="BX22" s="152">
        <f t="shared" si="56"/>
        <v>0</v>
      </c>
      <c r="BY22" s="153">
        <f t="shared" si="56"/>
        <v>3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 t="s">
        <v>885</v>
      </c>
      <c r="AM23" s="196" t="s">
        <v>885</v>
      </c>
      <c r="AN23" s="196" t="s">
        <v>885</v>
      </c>
      <c r="AO23" s="196" t="s">
        <v>885</v>
      </c>
      <c r="AP23" s="196"/>
      <c r="AQ23" s="196" t="s">
        <v>885</v>
      </c>
      <c r="AR23" s="196" t="s">
        <v>885</v>
      </c>
      <c r="AS23" s="196" t="s">
        <v>885</v>
      </c>
      <c r="AT23" s="196" t="s">
        <v>885</v>
      </c>
      <c r="AU23" s="196" t="s">
        <v>885</v>
      </c>
      <c r="AV23" s="196" t="s">
        <v>885</v>
      </c>
      <c r="AW23" s="196" t="s">
        <v>885</v>
      </c>
      <c r="AX23" s="196" t="s">
        <v>885</v>
      </c>
      <c r="AY23" s="196" t="s">
        <v>885</v>
      </c>
      <c r="AZ23" s="196" t="s">
        <v>885</v>
      </c>
      <c r="BA23" s="196" t="s">
        <v>885</v>
      </c>
      <c r="BB23" s="196" t="s">
        <v>885</v>
      </c>
      <c r="BC23" s="196" t="s">
        <v>885</v>
      </c>
      <c r="BD23" s="196" t="s">
        <v>885</v>
      </c>
      <c r="BE23" s="196" t="s">
        <v>885</v>
      </c>
      <c r="BF23" s="196" t="s">
        <v>885</v>
      </c>
      <c r="BG23" s="196" t="s">
        <v>885</v>
      </c>
      <c r="BH23" s="196" t="s">
        <v>885</v>
      </c>
      <c r="BI23" s="196" t="s">
        <v>885</v>
      </c>
      <c r="BJ23" s="196" t="s">
        <v>885</v>
      </c>
      <c r="BK23" s="196" t="s">
        <v>885</v>
      </c>
      <c r="BL23" s="196" t="s">
        <v>885</v>
      </c>
      <c r="BM23" s="196" t="s">
        <v>885</v>
      </c>
      <c r="BN23" s="196" t="s">
        <v>885</v>
      </c>
      <c r="BO23" s="196" t="s">
        <v>885</v>
      </c>
      <c r="BP23" s="196" t="s">
        <v>885</v>
      </c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AUG!BW23</f>
        <v>0</v>
      </c>
      <c r="BU23" s="151">
        <f>AUG!BX23</f>
        <v>0</v>
      </c>
      <c r="BV23" s="151">
        <f>AUG!BY23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AUG!B28</f>
        <v>2000</v>
      </c>
      <c r="C24" s="528"/>
      <c r="D24" s="527">
        <f>AUG!D28</f>
        <v>998</v>
      </c>
      <c r="E24" s="528"/>
      <c r="F24" s="527">
        <f>AUG!F28</f>
        <v>100</v>
      </c>
      <c r="G24" s="528"/>
      <c r="H24" s="132">
        <f>AUG!H28</f>
        <v>1000</v>
      </c>
      <c r="I24" s="527">
        <f>AUG!I28</f>
        <v>2000</v>
      </c>
      <c r="J24" s="528"/>
      <c r="K24" s="527">
        <f>AUG!K28</f>
        <v>1000</v>
      </c>
      <c r="L24" s="528"/>
      <c r="M24" s="527">
        <f>AUG!M28</f>
        <v>7000</v>
      </c>
      <c r="N24" s="528"/>
      <c r="O24" s="132">
        <f>AUG!O28</f>
        <v>3400</v>
      </c>
      <c r="P24" s="132">
        <f>AUG!P28</f>
        <v>1500</v>
      </c>
      <c r="Q24" s="132">
        <f>AUG!Q28</f>
        <v>6</v>
      </c>
      <c r="R24" s="523">
        <f>AUG!R28</f>
        <v>2000</v>
      </c>
      <c r="S24" s="523"/>
      <c r="T24" s="523">
        <f>AUG!T28</f>
        <v>2000</v>
      </c>
      <c r="U24" s="523"/>
      <c r="V24" s="577">
        <f>B24+D24+F24+H24+I24+K24+M24+O24+P24+Q24+R24+T24</f>
        <v>23004</v>
      </c>
      <c r="W24" s="578"/>
      <c r="X24" s="579"/>
      <c r="Y24" s="527">
        <f>AUG!Y28</f>
        <v>-10</v>
      </c>
      <c r="Z24" s="528"/>
      <c r="AA24" s="527">
        <f>AUG!AA28</f>
        <v>1000</v>
      </c>
      <c r="AB24" s="528"/>
      <c r="AC24" s="527">
        <f>AUG!AC28</f>
        <v>2400</v>
      </c>
      <c r="AD24" s="528"/>
      <c r="AE24" s="527">
        <f>AUG!AE28</f>
        <v>702</v>
      </c>
      <c r="AF24" s="528"/>
      <c r="AG24" s="527">
        <f>AUG!AG28</f>
        <v>11000</v>
      </c>
      <c r="AH24" s="528"/>
      <c r="AI24" s="150">
        <v>9</v>
      </c>
      <c r="AJ24" s="491" t="str">
        <f t="shared" si="52"/>
        <v>GURUCHARAN SINGH</v>
      </c>
      <c r="AK24" s="492"/>
      <c r="AL24" s="196" t="s">
        <v>885</v>
      </c>
      <c r="AM24" s="196" t="s">
        <v>885</v>
      </c>
      <c r="AN24" s="196" t="s">
        <v>885</v>
      </c>
      <c r="AO24" s="196" t="s">
        <v>885</v>
      </c>
      <c r="AP24" s="196"/>
      <c r="AQ24" s="196" t="s">
        <v>885</v>
      </c>
      <c r="AR24" s="196" t="s">
        <v>885</v>
      </c>
      <c r="AS24" s="196" t="s">
        <v>885</v>
      </c>
      <c r="AT24" s="196" t="s">
        <v>885</v>
      </c>
      <c r="AU24" s="196" t="s">
        <v>885</v>
      </c>
      <c r="AV24" s="196" t="s">
        <v>885</v>
      </c>
      <c r="AW24" s="196" t="s">
        <v>885</v>
      </c>
      <c r="AX24" s="196" t="s">
        <v>885</v>
      </c>
      <c r="AY24" s="196" t="s">
        <v>885</v>
      </c>
      <c r="AZ24" s="196" t="s">
        <v>885</v>
      </c>
      <c r="BA24" s="196" t="s">
        <v>885</v>
      </c>
      <c r="BB24" s="196" t="s">
        <v>885</v>
      </c>
      <c r="BC24" s="196" t="s">
        <v>885</v>
      </c>
      <c r="BD24" s="196" t="s">
        <v>885</v>
      </c>
      <c r="BE24" s="196" t="s">
        <v>885</v>
      </c>
      <c r="BF24" s="196" t="s">
        <v>885</v>
      </c>
      <c r="BG24" s="196" t="s">
        <v>885</v>
      </c>
      <c r="BH24" s="196" t="s">
        <v>885</v>
      </c>
      <c r="BI24" s="196" t="s">
        <v>885</v>
      </c>
      <c r="BJ24" s="196" t="s">
        <v>885</v>
      </c>
      <c r="BK24" s="196" t="s">
        <v>885</v>
      </c>
      <c r="BL24" s="196" t="s">
        <v>885</v>
      </c>
      <c r="BM24" s="196" t="s">
        <v>885</v>
      </c>
      <c r="BN24" s="196" t="s">
        <v>885</v>
      </c>
      <c r="BO24" s="196" t="s">
        <v>885</v>
      </c>
      <c r="BP24" s="196" t="s">
        <v>885</v>
      </c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AUG!BW24</f>
        <v>0</v>
      </c>
      <c r="BU24" s="151">
        <f>AUG!BX24</f>
        <v>0</v>
      </c>
      <c r="BV24" s="151">
        <f>AUG!BY24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5000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2000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19100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7000</v>
      </c>
      <c r="C26" s="579"/>
      <c r="D26" s="577">
        <f t="shared" ref="D26:N26" si="58">D24+D25</f>
        <v>1998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3000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12000</v>
      </c>
      <c r="N26" s="579">
        <f t="shared" si="58"/>
        <v>0</v>
      </c>
      <c r="O26" s="133">
        <f>SUM(O24:O25)</f>
        <v>3900</v>
      </c>
      <c r="P26" s="133">
        <f>SUM(P24:P25)</f>
        <v>2000</v>
      </c>
      <c r="Q26" s="133">
        <f>SUM(Q24:Q25)</f>
        <v>2006</v>
      </c>
      <c r="R26" s="493">
        <f>SUM(R24:R25)</f>
        <v>3000</v>
      </c>
      <c r="S26" s="494"/>
      <c r="T26" s="493">
        <f>SUM(T24:T25)</f>
        <v>3000</v>
      </c>
      <c r="U26" s="494"/>
      <c r="V26" s="577">
        <f t="shared" si="57"/>
        <v>42104</v>
      </c>
      <c r="W26" s="578"/>
      <c r="X26" s="579"/>
      <c r="Y26" s="493">
        <f>SUM(Y24:Y25)</f>
        <v>0</v>
      </c>
      <c r="Z26" s="494"/>
      <c r="AA26" s="493">
        <f>SUM(AA24:AA25)</f>
        <v>2000</v>
      </c>
      <c r="AB26" s="494"/>
      <c r="AC26" s="493">
        <f>SUM(AC24:AC25)</f>
        <v>3400</v>
      </c>
      <c r="AD26" s="494"/>
      <c r="AE26" s="493">
        <f>SUM(AE24:AE25)</f>
        <v>1202</v>
      </c>
      <c r="AF26" s="494"/>
      <c r="AG26" s="493">
        <f>SUM(AG24:AG25)</f>
        <v>16000</v>
      </c>
      <c r="AH26" s="494"/>
      <c r="AI26" s="172" t="s">
        <v>107</v>
      </c>
      <c r="AJ26" s="173"/>
      <c r="AK26" s="178"/>
      <c r="AL26" s="597" t="s">
        <v>941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941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273">
        <v>44</v>
      </c>
      <c r="BM26" s="275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6000</v>
      </c>
      <c r="C28" s="489"/>
      <c r="D28" s="488">
        <f t="shared" ref="D28:M28" si="59">D26-D27</f>
        <v>997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2500</v>
      </c>
      <c r="J28" s="489"/>
      <c r="K28" s="488">
        <f t="shared" si="59"/>
        <v>1000</v>
      </c>
      <c r="L28" s="489"/>
      <c r="M28" s="488">
        <f t="shared" si="59"/>
        <v>3000</v>
      </c>
      <c r="N28" s="489"/>
      <c r="O28" s="179">
        <f>O26-O27</f>
        <v>3100</v>
      </c>
      <c r="P28" s="179">
        <f>P26-P27</f>
        <v>2000</v>
      </c>
      <c r="Q28" s="180">
        <f>Q26-Q27</f>
        <v>1506</v>
      </c>
      <c r="R28" s="488">
        <f>R26-R27</f>
        <v>2500</v>
      </c>
      <c r="S28" s="489"/>
      <c r="T28" s="488">
        <f>T26-T27</f>
        <v>2500</v>
      </c>
      <c r="U28" s="489"/>
      <c r="V28" s="488">
        <f>V26-V27</f>
        <v>26203</v>
      </c>
      <c r="W28" s="600"/>
      <c r="X28" s="489"/>
      <c r="Y28" s="488">
        <f>Y26-Y27</f>
        <v>-20</v>
      </c>
      <c r="Z28" s="489"/>
      <c r="AA28" s="488">
        <f>AA26-AA27</f>
        <v>1000</v>
      </c>
      <c r="AB28" s="489"/>
      <c r="AC28" s="488">
        <f>AC26-AC27</f>
        <v>3100</v>
      </c>
      <c r="AD28" s="489"/>
      <c r="AE28" s="488">
        <f>AE26-AE27</f>
        <v>803</v>
      </c>
      <c r="AF28" s="489"/>
      <c r="AG28" s="488">
        <f>AG26-AG27</f>
        <v>14000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286" priority="77" operator="containsText" text="Sun">
      <formula>NOT(ISERROR(SEARCH("Sun",AL14)))</formula>
    </cfRule>
  </conditionalFormatting>
  <conditionalFormatting sqref="AL15:BP15">
    <cfRule type="expression" dxfId="285" priority="74">
      <formula>AL$14="Sun"</formula>
    </cfRule>
    <cfRule type="expression" dxfId="284" priority="75">
      <formula>$AL14="Sun"</formula>
    </cfRule>
    <cfRule type="expression" dxfId="283" priority="76">
      <formula>"$AF14=""Sun"""</formula>
    </cfRule>
  </conditionalFormatting>
  <conditionalFormatting sqref="AL16:BP24">
    <cfRule type="expression" dxfId="282" priority="71">
      <formula>AL$14="Sun"</formula>
    </cfRule>
    <cfRule type="expression" dxfId="281" priority="72">
      <formula>$AL15="Sun"</formula>
    </cfRule>
    <cfRule type="expression" dxfId="280" priority="73">
      <formula>"$AF14=""Sun"""</formula>
    </cfRule>
  </conditionalFormatting>
  <conditionalFormatting sqref="AL16:BP24">
    <cfRule type="containsText" dxfId="279" priority="68" operator="containsText" text="ML">
      <formula>NOT(ISERROR(SEARCH("ML",AL16)))</formula>
    </cfRule>
    <cfRule type="containsText" dxfId="278" priority="69" operator="containsText" text="PL">
      <formula>NOT(ISERROR(SEARCH("PL",AL16)))</formula>
    </cfRule>
    <cfRule type="containsText" dxfId="277" priority="70" operator="containsText" text="CL">
      <formula>NOT(ISERROR(SEARCH("CL",AL16)))</formula>
    </cfRule>
  </conditionalFormatting>
  <conditionalFormatting sqref="AL16:BN24">
    <cfRule type="containsText" dxfId="276" priority="66" operator="containsText" text="AB">
      <formula>NOT(ISERROR(SEARCH("AB",AL16)))</formula>
    </cfRule>
    <cfRule type="containsText" dxfId="275" priority="67" operator="containsText" text="EO">
      <formula>NOT(ISERROR(SEARCH("EO",AL16)))</formula>
    </cfRule>
  </conditionalFormatting>
  <conditionalFormatting sqref="BW16:BW24">
    <cfRule type="cellIs" dxfId="274" priority="65" operator="greaterThan">
      <formula>15</formula>
    </cfRule>
  </conditionalFormatting>
  <conditionalFormatting sqref="AJ4">
    <cfRule type="duplicateValues" dxfId="273" priority="64"/>
  </conditionalFormatting>
  <conditionalFormatting sqref="BQ16:BQ24 BT16:BT24 BW16:BW24">
    <cfRule type="cellIs" dxfId="272" priority="63" operator="greaterThan">
      <formula>15</formula>
    </cfRule>
  </conditionalFormatting>
  <conditionalFormatting sqref="AJ4">
    <cfRule type="duplicateValues" dxfId="271" priority="62"/>
  </conditionalFormatting>
  <conditionalFormatting sqref="AJ4">
    <cfRule type="duplicateValues" dxfId="270" priority="61"/>
  </conditionalFormatting>
  <conditionalFormatting sqref="AJ4">
    <cfRule type="duplicateValues" dxfId="269" priority="60"/>
  </conditionalFormatting>
  <conditionalFormatting sqref="AJ4:AK4">
    <cfRule type="duplicateValues" dxfId="268" priority="59"/>
  </conditionalFormatting>
  <conditionalFormatting sqref="AJ4:AK4">
    <cfRule type="duplicateValues" dxfId="267" priority="57"/>
    <cfRule type="duplicateValues" dxfId="266" priority="28"/>
  </conditionalFormatting>
  <conditionalFormatting sqref="AJ4:AK4">
    <cfRule type="duplicateValues" dxfId="265" priority="56"/>
  </conditionalFormatting>
  <conditionalFormatting sqref="AJ4:AK4">
    <cfRule type="duplicateValues" dxfId="264" priority="54"/>
  </conditionalFormatting>
  <conditionalFormatting sqref="AJ4:AK4">
    <cfRule type="duplicateValues" dxfId="263" priority="53"/>
  </conditionalFormatting>
  <conditionalFormatting sqref="AJ4:AK4">
    <cfRule type="duplicateValues" dxfId="262" priority="48"/>
  </conditionalFormatting>
  <conditionalFormatting sqref="AJ4">
    <cfRule type="duplicateValues" dxfId="261" priority="47"/>
  </conditionalFormatting>
  <conditionalFormatting sqref="AJ4">
    <cfRule type="duplicateValues" dxfId="260" priority="46"/>
  </conditionalFormatting>
  <conditionalFormatting sqref="AJ4">
    <cfRule type="duplicateValues" dxfId="259" priority="45"/>
  </conditionalFormatting>
  <conditionalFormatting sqref="AJ4">
    <cfRule type="duplicateValues" dxfId="258" priority="44"/>
  </conditionalFormatting>
  <conditionalFormatting sqref="AJ4:AK4">
    <cfRule type="duplicateValues" dxfId="257" priority="43"/>
  </conditionalFormatting>
  <conditionalFormatting sqref="AJ4:AK4">
    <cfRule type="duplicateValues" dxfId="256" priority="42"/>
  </conditionalFormatting>
  <conditionalFormatting sqref="AJ4:AK4">
    <cfRule type="duplicateValues" dxfId="255" priority="41"/>
  </conditionalFormatting>
  <conditionalFormatting sqref="AJ4:AK4">
    <cfRule type="duplicateValues" dxfId="254" priority="40"/>
  </conditionalFormatting>
  <conditionalFormatting sqref="AJ4:AK4">
    <cfRule type="duplicateValues" dxfId="253" priority="39"/>
  </conditionalFormatting>
  <conditionalFormatting sqref="AJ4">
    <cfRule type="duplicateValues" dxfId="252" priority="38"/>
  </conditionalFormatting>
  <conditionalFormatting sqref="AJ4">
    <cfRule type="duplicateValues" dxfId="251" priority="37"/>
  </conditionalFormatting>
  <conditionalFormatting sqref="AJ4">
    <cfRule type="duplicateValues" dxfId="250" priority="36"/>
  </conditionalFormatting>
  <conditionalFormatting sqref="AJ4">
    <cfRule type="duplicateValues" dxfId="249" priority="35"/>
  </conditionalFormatting>
  <conditionalFormatting sqref="AJ4:AK4">
    <cfRule type="duplicateValues" dxfId="248" priority="34"/>
  </conditionalFormatting>
  <conditionalFormatting sqref="AJ4:AK4">
    <cfRule type="duplicateValues" dxfId="247" priority="33"/>
  </conditionalFormatting>
  <conditionalFormatting sqref="AJ4:AK4">
    <cfRule type="duplicateValues" dxfId="246" priority="32"/>
  </conditionalFormatting>
  <conditionalFormatting sqref="AJ4:AK4">
    <cfRule type="duplicateValues" dxfId="245" priority="31"/>
  </conditionalFormatting>
  <conditionalFormatting sqref="AJ4:AK4">
    <cfRule type="duplicateValues" dxfId="244" priority="30"/>
  </conditionalFormatting>
  <conditionalFormatting sqref="AJ4:AK12">
    <cfRule type="duplicateValues" dxfId="243" priority="19"/>
  </conditionalFormatting>
  <conditionalFormatting sqref="AJ4:AJ12">
    <cfRule type="duplicateValues" dxfId="242" priority="18"/>
  </conditionalFormatting>
  <conditionalFormatting sqref="AJ4:AJ12">
    <cfRule type="duplicateValues" dxfId="241" priority="17"/>
  </conditionalFormatting>
  <conditionalFormatting sqref="AJ4:AJ12">
    <cfRule type="duplicateValues" dxfId="240" priority="16"/>
  </conditionalFormatting>
  <conditionalFormatting sqref="AJ4:AJ12">
    <cfRule type="duplicateValues" dxfId="239" priority="15"/>
  </conditionalFormatting>
  <conditionalFormatting sqref="AJ4:AK12">
    <cfRule type="duplicateValues" dxfId="238" priority="14"/>
  </conditionalFormatting>
  <conditionalFormatting sqref="AJ4:AK12">
    <cfRule type="duplicateValues" dxfId="237" priority="13"/>
  </conditionalFormatting>
  <conditionalFormatting sqref="AJ4:AK12">
    <cfRule type="duplicateValues" dxfId="236" priority="12"/>
  </conditionalFormatting>
  <conditionalFormatting sqref="AJ4:AK12">
    <cfRule type="duplicateValues" dxfId="235" priority="11"/>
  </conditionalFormatting>
  <conditionalFormatting sqref="AJ4:AK12">
    <cfRule type="duplicateValues" dxfId="234" priority="10"/>
  </conditionalFormatting>
  <conditionalFormatting sqref="AJ4:AJ12">
    <cfRule type="duplicateValues" dxfId="233" priority="9"/>
  </conditionalFormatting>
  <conditionalFormatting sqref="AJ4:AJ12">
    <cfRule type="duplicateValues" dxfId="232" priority="8"/>
  </conditionalFormatting>
  <conditionalFormatting sqref="AJ4:AJ12">
    <cfRule type="duplicateValues" dxfId="231" priority="7"/>
  </conditionalFormatting>
  <conditionalFormatting sqref="AJ4:AJ12">
    <cfRule type="duplicateValues" dxfId="230" priority="6"/>
  </conditionalFormatting>
  <conditionalFormatting sqref="AJ4:AK12">
    <cfRule type="duplicateValues" dxfId="229" priority="5"/>
  </conditionalFormatting>
  <conditionalFormatting sqref="AJ4:AK12">
    <cfRule type="duplicateValues" dxfId="228" priority="4"/>
  </conditionalFormatting>
  <conditionalFormatting sqref="AJ4:AK12">
    <cfRule type="duplicateValues" dxfId="227" priority="3"/>
  </conditionalFormatting>
  <conditionalFormatting sqref="AJ4:AK12">
    <cfRule type="duplicateValues" dxfId="226" priority="2"/>
  </conditionalFormatting>
  <conditionalFormatting sqref="AJ4:AK12">
    <cfRule type="duplicateValues" dxfId="225" priority="1"/>
  </conditionalFormatting>
  <dataValidations count="7">
    <dataValidation type="list" allowBlank="1" showInputMessage="1" showErrorMessage="1" sqref="BN30:BW30" xr:uid="{00000000-0002-0000-0700-000000000000}">
      <formula1>$CF$2:$CG$2</formula1>
    </dataValidation>
    <dataValidation type="list" allowBlank="1" showInputMessage="1" showErrorMessage="1" sqref="BC30:BD30" xr:uid="{00000000-0002-0000-0700-000001000000}">
      <formula1>"कच्ची,पक्की"</formula1>
    </dataValidation>
    <dataValidation type="list" allowBlank="1" showInputMessage="1" showErrorMessage="1" sqref="AZ30:BB30" xr:uid="{00000000-0002-0000-0700-000002000000}">
      <formula1>"अधूरी,पूर्ण"</formula1>
    </dataValidation>
    <dataValidation type="list" allowBlank="1" showInputMessage="1" showErrorMessage="1" sqref="AW30:AY30" xr:uid="{00000000-0002-0000-0700-000003000000}">
      <formula1>"है ,नहीं"</formula1>
    </dataValidation>
    <dataValidation type="list" allowBlank="1" showInputMessage="1" showErrorMessage="1" sqref="AH4" xr:uid="{00000000-0002-0000-0700-000004000000}">
      <formula1>"2020,2021"</formula1>
    </dataValidation>
    <dataValidation type="list" allowBlank="1" showInputMessage="1" showErrorMessage="1" sqref="AL16:BP24" xr:uid="{00000000-0002-0000-0700-000005000000}">
      <formula1>"P,CL,ML,PL,A,T,OD,GH,-"</formula1>
    </dataValidation>
    <dataValidation type="list" allowBlank="1" showInputMessage="1" showErrorMessage="1" error="SELECT FROM DROP DOWN" sqref="AJ4:AK12" xr:uid="{00000000-0002-0000-07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7000000}">
          <x14:formula1>
            <xm:f>MASTER!$B$9:$B$18</xm:f>
          </x14:formula1>
          <xm:sqref>AJ4:AJ12</xm:sqref>
        </x14:dataValidation>
        <x14:dataValidation type="list" allowBlank="1" showInputMessage="1" showErrorMessage="1" xr:uid="{00000000-0002-0000-0700-000008000000}">
          <x14:formula1>
            <xm:f>MASTER!$C$35:$C$45</xm:f>
          </x14:formula1>
          <xm:sqref>B22:U23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CI36"/>
  <sheetViews>
    <sheetView showGridLines="0" workbookViewId="0">
      <selection activeCell="AJ12" sqref="AJ12:AK12"/>
    </sheetView>
  </sheetViews>
  <sheetFormatPr defaultColWidth="9.28515625" defaultRowHeight="15" x14ac:dyDescent="0.25"/>
  <cols>
    <col min="1" max="1" width="16.5703125" style="195" customWidth="1"/>
    <col min="2" max="6" width="3.85546875" style="206" customWidth="1"/>
    <col min="7" max="7" width="4.140625" style="206" customWidth="1"/>
    <col min="8" max="8" width="4.5703125" style="206" customWidth="1"/>
    <col min="9" max="9" width="5.140625" style="206" customWidth="1"/>
    <col min="10" max="13" width="3.85546875" style="206" customWidth="1"/>
    <col min="14" max="14" width="3.42578125" style="206" customWidth="1"/>
    <col min="15" max="15" width="5" style="206" customWidth="1"/>
    <col min="16" max="16" width="5.5703125" style="206" customWidth="1"/>
    <col min="17" max="17" width="5.85546875" style="206" customWidth="1"/>
    <col min="18" max="18" width="3.85546875" style="206" customWidth="1"/>
    <col min="19" max="19" width="4.5703125" style="206" customWidth="1"/>
    <col min="20" max="31" width="3.85546875" style="206" customWidth="1"/>
    <col min="32" max="32" width="4.85546875" style="206" customWidth="1"/>
    <col min="33" max="33" width="4.42578125" style="206" customWidth="1"/>
    <col min="34" max="34" width="5.28515625" style="206" customWidth="1"/>
    <col min="35" max="35" width="4.42578125" style="195" customWidth="1"/>
    <col min="36" max="36" width="2.85546875" style="195" customWidth="1"/>
    <col min="37" max="37" width="16.85546875" style="195" customWidth="1"/>
    <col min="38" max="38" width="4.140625" style="195" customWidth="1"/>
    <col min="39" max="39" width="3.42578125" style="195" customWidth="1"/>
    <col min="40" max="40" width="3.85546875" style="195" customWidth="1"/>
    <col min="41" max="41" width="4.5703125" style="195" customWidth="1"/>
    <col min="42" max="42" width="4.85546875" style="195" customWidth="1"/>
    <col min="43" max="43" width="3.85546875" style="195" customWidth="1"/>
    <col min="44" max="44" width="4.85546875" style="195" customWidth="1"/>
    <col min="45" max="45" width="4.5703125" style="195" customWidth="1"/>
    <col min="46" max="46" width="3" style="195" customWidth="1"/>
    <col min="47" max="47" width="3.42578125" style="195" customWidth="1"/>
    <col min="48" max="48" width="3" style="195" customWidth="1"/>
    <col min="49" max="49" width="2.7109375" style="195" customWidth="1"/>
    <col min="50" max="50" width="3.42578125" style="195" customWidth="1"/>
    <col min="51" max="52" width="2.85546875" style="195" customWidth="1"/>
    <col min="53" max="54" width="2.140625" style="195" customWidth="1"/>
    <col min="55" max="55" width="2.85546875" style="195" customWidth="1"/>
    <col min="56" max="56" width="3.7109375" style="195" customWidth="1"/>
    <col min="57" max="57" width="2.85546875" style="195" customWidth="1"/>
    <col min="58" max="59" width="2.5703125" style="195" customWidth="1"/>
    <col min="60" max="60" width="3.140625" style="195" customWidth="1"/>
    <col min="61" max="61" width="3.42578125" style="195" customWidth="1"/>
    <col min="62" max="62" width="4.5703125" style="195" customWidth="1"/>
    <col min="63" max="63" width="3.5703125" style="195" customWidth="1"/>
    <col min="64" max="64" width="4.140625" style="195" customWidth="1"/>
    <col min="65" max="65" width="3.5703125" style="195" customWidth="1"/>
    <col min="66" max="66" width="4.28515625" style="195" customWidth="1"/>
    <col min="67" max="67" width="2.85546875" style="195" customWidth="1"/>
    <col min="68" max="68" width="4.42578125" style="195" customWidth="1"/>
    <col min="69" max="77" width="2.85546875" style="195" customWidth="1"/>
    <col min="78" max="82" width="9.28515625" style="195"/>
    <col min="83" max="83" width="0" style="195" hidden="1" customWidth="1"/>
    <col min="84" max="85" width="9.28515625" style="195" hidden="1" customWidth="1"/>
    <col min="86" max="86" width="9.28515625" style="195"/>
    <col min="87" max="87" width="19" style="195" hidden="1" customWidth="1"/>
    <col min="88" max="16384" width="9.28515625" style="195"/>
  </cols>
  <sheetData>
    <row r="1" spans="1:87" ht="16.5" customHeight="1" thickBot="1" x14ac:dyDescent="0.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543" t="s">
        <v>59</v>
      </c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5"/>
    </row>
    <row r="2" spans="1:87" ht="25.5" customHeight="1" thickBot="1" x14ac:dyDescent="0.3">
      <c r="A2" s="546" t="str">
        <f>MASTER!A1</f>
        <v>कार्यालय:- पंचायत प्रारम्भिक शिक्षा अधिकारी,  घड़साना,जिला श्रीगंगानगर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8"/>
      <c r="AI2" s="549" t="s">
        <v>77</v>
      </c>
      <c r="AJ2" s="558" t="s">
        <v>60</v>
      </c>
      <c r="AK2" s="559"/>
      <c r="AL2" s="552" t="s">
        <v>61</v>
      </c>
      <c r="AM2" s="553"/>
      <c r="AN2" s="554"/>
      <c r="AO2" s="550" t="s">
        <v>62</v>
      </c>
      <c r="AP2" s="550"/>
      <c r="AQ2" s="550" t="s">
        <v>63</v>
      </c>
      <c r="AR2" s="550"/>
      <c r="AS2" s="550"/>
      <c r="AT2" s="550" t="s">
        <v>64</v>
      </c>
      <c r="AU2" s="550"/>
      <c r="AV2" s="550" t="s">
        <v>65</v>
      </c>
      <c r="AW2" s="550"/>
      <c r="AX2" s="550"/>
      <c r="AY2" s="550" t="s">
        <v>71</v>
      </c>
      <c r="AZ2" s="550"/>
      <c r="BA2" s="550"/>
      <c r="BB2" s="550"/>
      <c r="BC2" s="550"/>
      <c r="BD2" s="550"/>
      <c r="BE2" s="550" t="s">
        <v>72</v>
      </c>
      <c r="BF2" s="550"/>
      <c r="BG2" s="550"/>
      <c r="BH2" s="550"/>
      <c r="BI2" s="550" t="s">
        <v>66</v>
      </c>
      <c r="BJ2" s="550"/>
      <c r="BK2" s="550" t="s">
        <v>67</v>
      </c>
      <c r="BL2" s="550"/>
      <c r="BM2" s="550" t="s">
        <v>68</v>
      </c>
      <c r="BN2" s="550"/>
      <c r="BO2" s="550" t="s">
        <v>69</v>
      </c>
      <c r="BP2" s="550"/>
      <c r="BQ2" s="550" t="s">
        <v>70</v>
      </c>
      <c r="BR2" s="550"/>
      <c r="BS2" s="550"/>
      <c r="BT2" s="550"/>
      <c r="BU2" s="550"/>
      <c r="BV2" s="550" t="s">
        <v>76</v>
      </c>
      <c r="BW2" s="550"/>
      <c r="BX2" s="550"/>
      <c r="BY2" s="562"/>
      <c r="CF2" s="193" t="s">
        <v>904</v>
      </c>
      <c r="CG2" s="193" t="s">
        <v>906</v>
      </c>
    </row>
    <row r="3" spans="1:87" s="194" customFormat="1" ht="17.25" customHeight="1" thickBot="1" x14ac:dyDescent="0.25">
      <c r="A3" s="112" t="s">
        <v>54</v>
      </c>
      <c r="B3" s="564"/>
      <c r="C3" s="564"/>
      <c r="D3" s="565" t="s">
        <v>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7"/>
      <c r="Z3" s="568" t="s">
        <v>53</v>
      </c>
      <c r="AA3" s="568"/>
      <c r="AB3" s="569"/>
      <c r="AC3" s="570"/>
      <c r="AD3" s="570"/>
      <c r="AE3" s="570"/>
      <c r="AF3" s="570"/>
      <c r="AG3" s="571"/>
      <c r="AH3" s="113"/>
      <c r="AI3" s="511"/>
      <c r="AJ3" s="560"/>
      <c r="AK3" s="561"/>
      <c r="AL3" s="555"/>
      <c r="AM3" s="556"/>
      <c r="AN3" s="557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 t="s">
        <v>73</v>
      </c>
      <c r="AZ3" s="551"/>
      <c r="BA3" s="551" t="s">
        <v>74</v>
      </c>
      <c r="BB3" s="551"/>
      <c r="BC3" s="551" t="s">
        <v>75</v>
      </c>
      <c r="BD3" s="551"/>
      <c r="BE3" s="551" t="s">
        <v>73</v>
      </c>
      <c r="BF3" s="551"/>
      <c r="BG3" s="551" t="s">
        <v>74</v>
      </c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63"/>
    </row>
    <row r="4" spans="1:87" ht="16.5" customHeight="1" thickBot="1" x14ac:dyDescent="0.3">
      <c r="A4" s="114" t="s">
        <v>36</v>
      </c>
      <c r="B4" s="115" t="s">
        <v>38</v>
      </c>
      <c r="C4" s="115"/>
      <c r="D4" s="115"/>
      <c r="E4" s="452" t="str">
        <f>IF(MASTER!D3="","",MASTER!D3)</f>
        <v>राउप्रावि 7DOL</v>
      </c>
      <c r="F4" s="453"/>
      <c r="G4" s="453"/>
      <c r="H4" s="453"/>
      <c r="I4" s="454"/>
      <c r="J4" s="452" t="s">
        <v>44</v>
      </c>
      <c r="K4" s="453"/>
      <c r="L4" s="453"/>
      <c r="M4" s="454"/>
      <c r="N4" s="452" t="str">
        <f>IF(MASTER!K3="","",MASTER!K3)</f>
        <v>एबीसी</v>
      </c>
      <c r="O4" s="453"/>
      <c r="P4" s="453"/>
      <c r="Q4" s="454"/>
      <c r="R4" s="452" t="s">
        <v>39</v>
      </c>
      <c r="S4" s="453"/>
      <c r="T4" s="453"/>
      <c r="U4" s="454"/>
      <c r="V4" s="452" t="str">
        <f>IF(MASTER!T3="","",MASTER!T3)</f>
        <v>999999</v>
      </c>
      <c r="W4" s="453"/>
      <c r="X4" s="454"/>
      <c r="Y4" s="452" t="s">
        <v>901</v>
      </c>
      <c r="Z4" s="453"/>
      <c r="AA4" s="453"/>
      <c r="AB4" s="458" t="str">
        <f ca="1">MID(CELL("filename",B2),FIND("]",CELL("filename",B2))+1,255)&amp;" "&amp;2020</f>
        <v>OCT 2020</v>
      </c>
      <c r="AC4" s="459"/>
      <c r="AD4" s="459"/>
      <c r="AE4" s="459"/>
      <c r="AF4" s="459"/>
      <c r="AG4" s="460"/>
      <c r="AH4" s="116"/>
      <c r="AI4" s="129">
        <v>1</v>
      </c>
      <c r="AJ4" s="467" t="s">
        <v>983</v>
      </c>
      <c r="AK4" s="467"/>
      <c r="AL4" s="529" t="str">
        <f t="shared" ref="AL4:AL12" si="0">IFERROR(IF($AJ4="","",VLOOKUP($AJ4,MPR_2,4,0)),"")</f>
        <v/>
      </c>
      <c r="AM4" s="529"/>
      <c r="AN4" s="528"/>
      <c r="AO4" s="527" t="str">
        <f t="shared" ref="AO4:AO12" si="1">IFERROR(IF($AJ4="","",VLOOKUP($AJ4,MPR_2,6,0)),"")</f>
        <v/>
      </c>
      <c r="AP4" s="528"/>
      <c r="AQ4" s="527" t="str">
        <f t="shared" ref="AQ4:AQ12" si="2">IFERROR(IF($AJ4="","",VLOOKUP($AJ4,MPR_2,8,0)),"")</f>
        <v/>
      </c>
      <c r="AR4" s="529"/>
      <c r="AS4" s="528"/>
      <c r="AT4" s="523" t="str">
        <f t="shared" ref="AT4:AT12" si="3">IFERROR(IF($AJ4="","",VLOOKUP($AJ4,MPR_2,11,0)),"")</f>
        <v/>
      </c>
      <c r="AU4" s="523" t="e">
        <f t="shared" ref="AU4:AU12" si="4">IF($AJ4="","",VLOOKUP($AJ4,MPR_2,8,0))</f>
        <v>#N/A</v>
      </c>
      <c r="AV4" s="525" t="str">
        <f t="shared" ref="AV4:AV12" si="5">IFERROR(IF($AJ4="","",VLOOKUP($AJ4,MPR_2,13,0)),"")</f>
        <v/>
      </c>
      <c r="AW4" s="526"/>
      <c r="AX4" s="531"/>
      <c r="AY4" s="523" t="str">
        <f t="shared" ref="AY4:AY12" si="6">IFERROR(IF($AJ4="","",VLOOKUP($AJ4,MPR_2,16,0)),"")</f>
        <v/>
      </c>
      <c r="AZ4" s="523" t="e">
        <f t="shared" ref="AZ4:AZ12" si="7">IF($AJ4="","",VLOOKUP($AJ4,MPR_2,8,0))</f>
        <v>#N/A</v>
      </c>
      <c r="BA4" s="523" t="str">
        <f t="shared" ref="BA4:BA12" si="8">IFERROR(IF($AJ4="","",VLOOKUP($AJ4,MPR_2,18,0)),"")</f>
        <v/>
      </c>
      <c r="BB4" s="523" t="e">
        <f t="shared" ref="BB4:BB12" si="9">IF($AJ4="","",VLOOKUP($AJ4,MPR_2,8,0))</f>
        <v>#N/A</v>
      </c>
      <c r="BC4" s="523" t="str">
        <f t="shared" ref="BC4:BC12" si="10">IFERROR(IF($AJ4="","",VLOOKUP($AJ4,MPR_2,20,0)),"")</f>
        <v/>
      </c>
      <c r="BD4" s="523" t="e">
        <f t="shared" ref="BD4:BD12" si="11">IF($AJ4="","",VLOOKUP($AJ4,MPR_2,8,0))</f>
        <v>#N/A</v>
      </c>
      <c r="BE4" s="523" t="str">
        <f t="shared" ref="BE4:BE12" si="12">IFERROR(IF($AJ4="","",VLOOKUP($AJ4,MPR_2,22,0)),"")</f>
        <v/>
      </c>
      <c r="BF4" s="523" t="e">
        <f t="shared" ref="BF4:BF12" si="13">IF($AJ4="","",VLOOKUP($AJ4,MPR_2,8,0))</f>
        <v>#N/A</v>
      </c>
      <c r="BG4" s="524" t="str">
        <f t="shared" ref="BG4:BG12" si="14">IFERROR(IF($AJ4="","",VLOOKUP($AJ4,MPR_2,24,0)),"")</f>
        <v/>
      </c>
      <c r="BH4" s="524" t="e">
        <f t="shared" ref="BH4:BH12" si="15">IF($AJ4="","",VLOOKUP($AJ4,MPR_2,8,0))</f>
        <v>#N/A</v>
      </c>
      <c r="BI4" s="525" t="str">
        <f t="shared" ref="BI4:BI12" si="16">IFERROR(IF($AJ4="","",VLOOKUP($AJ4,MPR_2,26,0)),"")</f>
        <v/>
      </c>
      <c r="BJ4" s="526" t="e">
        <f t="shared" ref="BJ4:BJ12" si="17">IF($AJ4="","",VLOOKUP($AJ4,MPR_2,8,0))</f>
        <v>#N/A</v>
      </c>
      <c r="BK4" s="525" t="str">
        <f t="shared" ref="BK4:BK12" si="18">IFERROR(IF($AJ4="","",VLOOKUP($AJ4,MPR_2,28,0)),"")</f>
        <v/>
      </c>
      <c r="BL4" s="531" t="e">
        <f t="shared" ref="BL4:BL12" si="19">IF($AJ4="","",VLOOKUP($AJ4,MPR_2,8,0))</f>
        <v>#N/A</v>
      </c>
      <c r="BM4" s="525" t="str">
        <f t="shared" ref="BM4:BM12" si="20">IFERROR(IF($AJ4="","",VLOOKUP($AJ4,MPR_2,30,0)),"")</f>
        <v/>
      </c>
      <c r="BN4" s="526" t="e">
        <f t="shared" ref="BN4:BN12" si="21">IF($AJ4="","",VLOOKUP($AJ4,MPR_2,8,0))</f>
        <v>#N/A</v>
      </c>
      <c r="BO4" s="523" t="str">
        <f t="shared" ref="BO4:BO12" si="22">IFERROR(IF($AJ4="","",VLOOKUP($AJ4,MPR_2,32,0)),"")</f>
        <v/>
      </c>
      <c r="BP4" s="523" t="e">
        <f t="shared" ref="BP4:BP12" si="23">IF($AJ4="","",VLOOKUP($AJ4,MPR_2,8,0))</f>
        <v>#N/A</v>
      </c>
      <c r="BQ4" s="523" t="str">
        <f t="shared" ref="BQ4:BQ12" si="24">IFERROR(IF($AJ4="","",VLOOKUP($AJ4,MPR_2,34,0)),"")</f>
        <v/>
      </c>
      <c r="BR4" s="523" t="e">
        <f t="shared" ref="BR4:BU12" si="25">IF($AJ4="","",VLOOKUP($AJ4,MPR_2,8,0))</f>
        <v>#N/A</v>
      </c>
      <c r="BS4" s="523" t="e">
        <f t="shared" si="25"/>
        <v>#N/A</v>
      </c>
      <c r="BT4" s="523" t="e">
        <f t="shared" si="25"/>
        <v>#N/A</v>
      </c>
      <c r="BU4" s="523" t="e">
        <f t="shared" si="25"/>
        <v>#N/A</v>
      </c>
      <c r="BV4" s="523" t="str">
        <f t="shared" ref="BV4:BV12" si="26">IFERROR(IF($AJ4="","",VLOOKUP($AJ4,MPR_2,39,0)),"")</f>
        <v/>
      </c>
      <c r="BW4" s="523" t="e">
        <f t="shared" ref="BW4:BY12" si="27">IF($AJ4="","",VLOOKUP($AJ4,MPR_2,8,0))</f>
        <v>#N/A</v>
      </c>
      <c r="BX4" s="523" t="e">
        <f t="shared" si="27"/>
        <v>#N/A</v>
      </c>
      <c r="BY4" s="532" t="e">
        <f t="shared" si="27"/>
        <v>#N/A</v>
      </c>
      <c r="CF4" s="195" t="s">
        <v>895</v>
      </c>
      <c r="CG4" s="195">
        <v>2020</v>
      </c>
      <c r="CI4" s="195" t="str">
        <f>MASTER!B9</f>
        <v>GURCHARAN SINGH</v>
      </c>
    </row>
    <row r="5" spans="1:87" ht="16.5" customHeight="1" x14ac:dyDescent="0.25">
      <c r="A5" s="118" t="s">
        <v>37</v>
      </c>
      <c r="B5" s="119" t="s">
        <v>46</v>
      </c>
      <c r="C5" s="119"/>
      <c r="D5" s="115"/>
      <c r="E5" s="452" t="str">
        <f>IF(MASTER!D4="","",MASTER!D4)</f>
        <v>GSSS 13OL</v>
      </c>
      <c r="F5" s="453"/>
      <c r="G5" s="453"/>
      <c r="H5" s="453"/>
      <c r="I5" s="454"/>
      <c r="J5" s="452" t="s">
        <v>43</v>
      </c>
      <c r="K5" s="453"/>
      <c r="L5" s="453"/>
      <c r="M5" s="454"/>
      <c r="N5" s="452" t="str">
        <f>IF(MASTER!K4="","",MASTER!K4)</f>
        <v>HANS RAJ JOSHI</v>
      </c>
      <c r="O5" s="453"/>
      <c r="P5" s="453"/>
      <c r="Q5" s="454"/>
      <c r="R5" s="452" t="s">
        <v>39</v>
      </c>
      <c r="S5" s="453"/>
      <c r="T5" s="453"/>
      <c r="U5" s="454"/>
      <c r="V5" s="452" t="str">
        <f>IF(MASTER!T4="","",MASTER!T4)</f>
        <v>0123456789</v>
      </c>
      <c r="W5" s="453"/>
      <c r="X5" s="454"/>
      <c r="Y5" s="449" t="s">
        <v>55</v>
      </c>
      <c r="Z5" s="450"/>
      <c r="AA5" s="451"/>
      <c r="AB5" s="572" t="str">
        <f>MASTER!AB4</f>
        <v>0801099999</v>
      </c>
      <c r="AC5" s="573"/>
      <c r="AD5" s="573"/>
      <c r="AE5" s="573"/>
      <c r="AF5" s="573"/>
      <c r="AG5" s="574"/>
      <c r="AH5" s="120"/>
      <c r="AI5" s="129">
        <v>2</v>
      </c>
      <c r="AJ5" s="467" t="s">
        <v>942</v>
      </c>
      <c r="AK5" s="467"/>
      <c r="AL5" s="529" t="str">
        <f t="shared" si="0"/>
        <v>मूल</v>
      </c>
      <c r="AM5" s="529"/>
      <c r="AN5" s="528"/>
      <c r="AO5" s="527" t="str">
        <f t="shared" si="1"/>
        <v>अध्यापक L-1</v>
      </c>
      <c r="AP5" s="528"/>
      <c r="AQ5" s="527" t="str">
        <f t="shared" si="2"/>
        <v>SRI</v>
      </c>
      <c r="AR5" s="529"/>
      <c r="AS5" s="528"/>
      <c r="AT5" s="523" t="str">
        <f t="shared" si="3"/>
        <v>GEN</v>
      </c>
      <c r="AU5" s="523" t="str">
        <f t="shared" si="4"/>
        <v>SRI</v>
      </c>
      <c r="AV5" s="525">
        <f t="shared" si="5"/>
        <v>31635</v>
      </c>
      <c r="AW5" s="526"/>
      <c r="AX5" s="531"/>
      <c r="AY5" s="523" t="str">
        <f t="shared" si="6"/>
        <v>MA</v>
      </c>
      <c r="AZ5" s="523" t="str">
        <f t="shared" si="7"/>
        <v>SRI</v>
      </c>
      <c r="BA5" s="523">
        <f t="shared" si="8"/>
        <v>2011</v>
      </c>
      <c r="BB5" s="523" t="str">
        <f t="shared" si="9"/>
        <v>SRI</v>
      </c>
      <c r="BC5" s="523" t="str">
        <f t="shared" si="10"/>
        <v>HISTORY</v>
      </c>
      <c r="BD5" s="523" t="str">
        <f t="shared" si="11"/>
        <v>SRI</v>
      </c>
      <c r="BE5" s="523" t="str">
        <f t="shared" si="12"/>
        <v>B.ED.</v>
      </c>
      <c r="BF5" s="523" t="str">
        <f t="shared" si="13"/>
        <v>SRI</v>
      </c>
      <c r="BG5" s="524">
        <f t="shared" si="14"/>
        <v>2012</v>
      </c>
      <c r="BH5" s="524" t="str">
        <f t="shared" si="15"/>
        <v>SRI</v>
      </c>
      <c r="BI5" s="525">
        <f t="shared" si="16"/>
        <v>43328</v>
      </c>
      <c r="BJ5" s="526" t="str">
        <f t="shared" si="17"/>
        <v>SRI</v>
      </c>
      <c r="BK5" s="525">
        <f t="shared" si="18"/>
        <v>43328</v>
      </c>
      <c r="BL5" s="531" t="str">
        <f t="shared" si="19"/>
        <v>SRI</v>
      </c>
      <c r="BM5" s="525">
        <f t="shared" si="20"/>
        <v>44378</v>
      </c>
      <c r="BN5" s="526" t="str">
        <f t="shared" si="21"/>
        <v>SRI</v>
      </c>
      <c r="BO5" s="523">
        <f t="shared" si="22"/>
        <v>2</v>
      </c>
      <c r="BP5" s="523" t="str">
        <f t="shared" si="23"/>
        <v>SRI</v>
      </c>
      <c r="BQ5" s="523" t="str">
        <f t="shared" si="24"/>
        <v>01234567892</v>
      </c>
      <c r="BR5" s="523" t="str">
        <f t="shared" si="25"/>
        <v>SRI</v>
      </c>
      <c r="BS5" s="523" t="str">
        <f t="shared" si="25"/>
        <v>SRI</v>
      </c>
      <c r="BT5" s="523" t="str">
        <f t="shared" si="25"/>
        <v>SRI</v>
      </c>
      <c r="BU5" s="523" t="str">
        <f t="shared" si="25"/>
        <v>SRI</v>
      </c>
      <c r="BV5" s="523">
        <f t="shared" si="26"/>
        <v>888888888</v>
      </c>
      <c r="BW5" s="523" t="str">
        <f t="shared" si="27"/>
        <v>SRI</v>
      </c>
      <c r="BX5" s="523" t="str">
        <f t="shared" si="27"/>
        <v>SRI</v>
      </c>
      <c r="BY5" s="532" t="str">
        <f t="shared" si="27"/>
        <v>SRI</v>
      </c>
      <c r="CF5" s="195" t="s">
        <v>896</v>
      </c>
      <c r="CI5" s="195" t="str">
        <f>MASTER!B10</f>
        <v>SHYAM</v>
      </c>
    </row>
    <row r="6" spans="1:87" ht="14.45" customHeight="1" x14ac:dyDescent="0.25">
      <c r="A6" s="118" t="s">
        <v>37</v>
      </c>
      <c r="B6" s="119" t="s">
        <v>40</v>
      </c>
      <c r="C6" s="119"/>
      <c r="D6" s="115"/>
      <c r="E6" s="452" t="str">
        <f>IF(MASTER!D5="","",MASTER!D5)</f>
        <v>13DOL</v>
      </c>
      <c r="F6" s="453"/>
      <c r="G6" s="453"/>
      <c r="H6" s="453"/>
      <c r="I6" s="454"/>
      <c r="J6" s="452" t="s">
        <v>45</v>
      </c>
      <c r="K6" s="453"/>
      <c r="L6" s="453"/>
      <c r="M6" s="454"/>
      <c r="N6" s="452">
        <f>IF(MASTER!K5="","",MASTER!K5)</f>
        <v>2010</v>
      </c>
      <c r="O6" s="453"/>
      <c r="P6" s="453"/>
      <c r="Q6" s="454"/>
      <c r="R6" s="452" t="s">
        <v>42</v>
      </c>
      <c r="S6" s="453"/>
      <c r="T6" s="453"/>
      <c r="U6" s="454"/>
      <c r="V6" s="452">
        <f>IF(MASTER!T5="","",MASTER!T5)</f>
        <v>2015</v>
      </c>
      <c r="W6" s="453"/>
      <c r="X6" s="454"/>
      <c r="Y6" s="452" t="s">
        <v>41</v>
      </c>
      <c r="Z6" s="453"/>
      <c r="AA6" s="454"/>
      <c r="AB6" s="449"/>
      <c r="AC6" s="450"/>
      <c r="AD6" s="450"/>
      <c r="AE6" s="450"/>
      <c r="AF6" s="450"/>
      <c r="AG6" s="451"/>
      <c r="AH6" s="120"/>
      <c r="AI6" s="129">
        <v>3</v>
      </c>
      <c r="AJ6" s="467" t="s">
        <v>978</v>
      </c>
      <c r="AK6" s="467"/>
      <c r="AL6" s="529" t="str">
        <f t="shared" si="0"/>
        <v>मूल</v>
      </c>
      <c r="AM6" s="529"/>
      <c r="AN6" s="528"/>
      <c r="AO6" s="527" t="str">
        <f t="shared" si="1"/>
        <v>अध्यापक L-2</v>
      </c>
      <c r="AP6" s="528"/>
      <c r="AQ6" s="527" t="str">
        <f t="shared" si="2"/>
        <v>SRI</v>
      </c>
      <c r="AR6" s="529"/>
      <c r="AS6" s="528"/>
      <c r="AT6" s="523" t="str">
        <f t="shared" si="3"/>
        <v>OBC</v>
      </c>
      <c r="AU6" s="523" t="str">
        <f t="shared" si="4"/>
        <v>SRI</v>
      </c>
      <c r="AV6" s="525">
        <f t="shared" si="5"/>
        <v>31636</v>
      </c>
      <c r="AW6" s="526"/>
      <c r="AX6" s="531"/>
      <c r="AY6" s="523" t="str">
        <f t="shared" si="6"/>
        <v>MA</v>
      </c>
      <c r="AZ6" s="523" t="str">
        <f t="shared" si="7"/>
        <v>SRI</v>
      </c>
      <c r="BA6" s="523">
        <f t="shared" si="8"/>
        <v>2012</v>
      </c>
      <c r="BB6" s="523" t="str">
        <f t="shared" si="9"/>
        <v>SRI</v>
      </c>
      <c r="BC6" s="523" t="str">
        <f t="shared" si="10"/>
        <v>GEO</v>
      </c>
      <c r="BD6" s="523" t="str">
        <f t="shared" si="11"/>
        <v>SRI</v>
      </c>
      <c r="BE6" s="523" t="str">
        <f t="shared" si="12"/>
        <v>B.ED.</v>
      </c>
      <c r="BF6" s="523" t="str">
        <f t="shared" si="13"/>
        <v>SRI</v>
      </c>
      <c r="BG6" s="524">
        <f t="shared" si="14"/>
        <v>2013</v>
      </c>
      <c r="BH6" s="524" t="str">
        <f t="shared" si="15"/>
        <v>SRI</v>
      </c>
      <c r="BI6" s="525">
        <f t="shared" si="16"/>
        <v>43329</v>
      </c>
      <c r="BJ6" s="526" t="str">
        <f t="shared" si="17"/>
        <v>SRI</v>
      </c>
      <c r="BK6" s="525">
        <f t="shared" si="18"/>
        <v>43329</v>
      </c>
      <c r="BL6" s="531" t="str">
        <f t="shared" si="19"/>
        <v>SRI</v>
      </c>
      <c r="BM6" s="525">
        <f t="shared" si="20"/>
        <v>44378</v>
      </c>
      <c r="BN6" s="526" t="str">
        <f t="shared" si="21"/>
        <v>SRI</v>
      </c>
      <c r="BO6" s="523">
        <f t="shared" si="22"/>
        <v>3</v>
      </c>
      <c r="BP6" s="523" t="str">
        <f t="shared" si="23"/>
        <v>SRI</v>
      </c>
      <c r="BQ6" s="523" t="str">
        <f t="shared" si="24"/>
        <v>01234567893</v>
      </c>
      <c r="BR6" s="523" t="str">
        <f t="shared" si="25"/>
        <v>SRI</v>
      </c>
      <c r="BS6" s="523" t="str">
        <f t="shared" si="25"/>
        <v>SRI</v>
      </c>
      <c r="BT6" s="523" t="str">
        <f t="shared" si="25"/>
        <v>SRI</v>
      </c>
      <c r="BU6" s="523" t="str">
        <f t="shared" si="25"/>
        <v>SRI</v>
      </c>
      <c r="BV6" s="523">
        <f t="shared" si="26"/>
        <v>777777777</v>
      </c>
      <c r="BW6" s="523" t="str">
        <f t="shared" si="27"/>
        <v>SRI</v>
      </c>
      <c r="BX6" s="523" t="str">
        <f t="shared" si="27"/>
        <v>SRI</v>
      </c>
      <c r="BY6" s="532" t="str">
        <f t="shared" si="27"/>
        <v>SRI</v>
      </c>
      <c r="CF6" s="195" t="s">
        <v>897</v>
      </c>
      <c r="CI6" s="195" t="str">
        <f>MASTER!B11</f>
        <v>ANIL</v>
      </c>
    </row>
    <row r="7" spans="1:87" ht="14.45" customHeight="1" x14ac:dyDescent="0.25">
      <c r="A7" s="121"/>
      <c r="B7" s="122"/>
      <c r="C7" s="122"/>
      <c r="D7" s="123"/>
      <c r="E7" s="123"/>
      <c r="F7" s="122"/>
      <c r="G7" s="122"/>
      <c r="H7" s="122"/>
      <c r="I7" s="123"/>
      <c r="J7" s="123"/>
      <c r="K7" s="124"/>
      <c r="L7" s="124"/>
      <c r="M7" s="124"/>
      <c r="N7" s="123"/>
      <c r="O7" s="123"/>
      <c r="P7" s="124"/>
      <c r="Q7" s="12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5"/>
      <c r="AI7" s="129">
        <v>4</v>
      </c>
      <c r="AJ7" s="467" t="s">
        <v>978</v>
      </c>
      <c r="AK7" s="467"/>
      <c r="AL7" s="529" t="str">
        <f t="shared" si="0"/>
        <v>मूल</v>
      </c>
      <c r="AM7" s="529"/>
      <c r="AN7" s="528"/>
      <c r="AO7" s="527" t="str">
        <f t="shared" si="1"/>
        <v>अध्यापक L-2</v>
      </c>
      <c r="AP7" s="528"/>
      <c r="AQ7" s="527" t="str">
        <f t="shared" si="2"/>
        <v>SRI</v>
      </c>
      <c r="AR7" s="529"/>
      <c r="AS7" s="528"/>
      <c r="AT7" s="523" t="str">
        <f t="shared" si="3"/>
        <v>OBC</v>
      </c>
      <c r="AU7" s="523" t="str">
        <f t="shared" si="4"/>
        <v>SRI</v>
      </c>
      <c r="AV7" s="525">
        <f t="shared" si="5"/>
        <v>31636</v>
      </c>
      <c r="AW7" s="526"/>
      <c r="AX7" s="531"/>
      <c r="AY7" s="523" t="str">
        <f t="shared" si="6"/>
        <v>MA</v>
      </c>
      <c r="AZ7" s="523" t="str">
        <f t="shared" si="7"/>
        <v>SRI</v>
      </c>
      <c r="BA7" s="523">
        <f t="shared" si="8"/>
        <v>2012</v>
      </c>
      <c r="BB7" s="523" t="str">
        <f t="shared" si="9"/>
        <v>SRI</v>
      </c>
      <c r="BC7" s="523" t="str">
        <f t="shared" si="10"/>
        <v>GEO</v>
      </c>
      <c r="BD7" s="523" t="str">
        <f t="shared" si="11"/>
        <v>SRI</v>
      </c>
      <c r="BE7" s="523" t="str">
        <f t="shared" si="12"/>
        <v>B.ED.</v>
      </c>
      <c r="BF7" s="523" t="str">
        <f t="shared" si="13"/>
        <v>SRI</v>
      </c>
      <c r="BG7" s="524">
        <f t="shared" si="14"/>
        <v>2013</v>
      </c>
      <c r="BH7" s="524" t="str">
        <f t="shared" si="15"/>
        <v>SRI</v>
      </c>
      <c r="BI7" s="525">
        <f t="shared" si="16"/>
        <v>43329</v>
      </c>
      <c r="BJ7" s="526" t="str">
        <f t="shared" si="17"/>
        <v>SRI</v>
      </c>
      <c r="BK7" s="525">
        <f t="shared" si="18"/>
        <v>43329</v>
      </c>
      <c r="BL7" s="531" t="str">
        <f t="shared" si="19"/>
        <v>SRI</v>
      </c>
      <c r="BM7" s="525">
        <f t="shared" si="20"/>
        <v>44378</v>
      </c>
      <c r="BN7" s="526" t="str">
        <f t="shared" si="21"/>
        <v>SRI</v>
      </c>
      <c r="BO7" s="523">
        <f t="shared" si="22"/>
        <v>3</v>
      </c>
      <c r="BP7" s="523" t="str">
        <f t="shared" si="23"/>
        <v>SRI</v>
      </c>
      <c r="BQ7" s="523" t="str">
        <f t="shared" si="24"/>
        <v>01234567893</v>
      </c>
      <c r="BR7" s="523" t="str">
        <f t="shared" si="25"/>
        <v>SRI</v>
      </c>
      <c r="BS7" s="523" t="str">
        <f t="shared" si="25"/>
        <v>SRI</v>
      </c>
      <c r="BT7" s="523" t="str">
        <f t="shared" si="25"/>
        <v>SRI</v>
      </c>
      <c r="BU7" s="523" t="str">
        <f t="shared" si="25"/>
        <v>SRI</v>
      </c>
      <c r="BV7" s="523">
        <f t="shared" si="26"/>
        <v>777777777</v>
      </c>
      <c r="BW7" s="523" t="str">
        <f t="shared" si="27"/>
        <v>SRI</v>
      </c>
      <c r="BX7" s="523" t="str">
        <f t="shared" si="27"/>
        <v>SRI</v>
      </c>
      <c r="BY7" s="532" t="str">
        <f t="shared" si="27"/>
        <v>SRI</v>
      </c>
      <c r="CF7" s="195" t="s">
        <v>898</v>
      </c>
      <c r="CI7" s="195" t="str">
        <f>MASTER!B12</f>
        <v>RAVI</v>
      </c>
    </row>
    <row r="8" spans="1:87" x14ac:dyDescent="0.25">
      <c r="A8" s="126" t="s">
        <v>15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29">
        <v>5</v>
      </c>
      <c r="AJ8" s="467" t="s">
        <v>983</v>
      </c>
      <c r="AK8" s="467"/>
      <c r="AL8" s="529" t="str">
        <f t="shared" si="0"/>
        <v/>
      </c>
      <c r="AM8" s="529"/>
      <c r="AN8" s="528"/>
      <c r="AO8" s="527" t="str">
        <f t="shared" si="1"/>
        <v/>
      </c>
      <c r="AP8" s="528"/>
      <c r="AQ8" s="527" t="str">
        <f t="shared" si="2"/>
        <v/>
      </c>
      <c r="AR8" s="529"/>
      <c r="AS8" s="528"/>
      <c r="AT8" s="523" t="str">
        <f t="shared" si="3"/>
        <v/>
      </c>
      <c r="AU8" s="523" t="e">
        <f t="shared" si="4"/>
        <v>#N/A</v>
      </c>
      <c r="AV8" s="525" t="str">
        <f t="shared" si="5"/>
        <v/>
      </c>
      <c r="AW8" s="526"/>
      <c r="AX8" s="531"/>
      <c r="AY8" s="523" t="str">
        <f t="shared" si="6"/>
        <v/>
      </c>
      <c r="AZ8" s="523" t="e">
        <f t="shared" si="7"/>
        <v>#N/A</v>
      </c>
      <c r="BA8" s="523" t="str">
        <f t="shared" si="8"/>
        <v/>
      </c>
      <c r="BB8" s="523" t="e">
        <f t="shared" si="9"/>
        <v>#N/A</v>
      </c>
      <c r="BC8" s="523" t="str">
        <f t="shared" si="10"/>
        <v/>
      </c>
      <c r="BD8" s="523" t="e">
        <f t="shared" si="11"/>
        <v>#N/A</v>
      </c>
      <c r="BE8" s="523" t="str">
        <f t="shared" si="12"/>
        <v/>
      </c>
      <c r="BF8" s="523" t="e">
        <f t="shared" si="13"/>
        <v>#N/A</v>
      </c>
      <c r="BG8" s="524" t="str">
        <f t="shared" si="14"/>
        <v/>
      </c>
      <c r="BH8" s="524" t="e">
        <f t="shared" si="15"/>
        <v>#N/A</v>
      </c>
      <c r="BI8" s="525" t="str">
        <f t="shared" si="16"/>
        <v/>
      </c>
      <c r="BJ8" s="526" t="e">
        <f t="shared" si="17"/>
        <v>#N/A</v>
      </c>
      <c r="BK8" s="525" t="str">
        <f t="shared" si="18"/>
        <v/>
      </c>
      <c r="BL8" s="531" t="e">
        <f t="shared" si="19"/>
        <v>#N/A</v>
      </c>
      <c r="BM8" s="525" t="str">
        <f t="shared" si="20"/>
        <v/>
      </c>
      <c r="BN8" s="526" t="e">
        <f t="shared" si="21"/>
        <v>#N/A</v>
      </c>
      <c r="BO8" s="523" t="str">
        <f t="shared" si="22"/>
        <v/>
      </c>
      <c r="BP8" s="523" t="e">
        <f t="shared" si="23"/>
        <v>#N/A</v>
      </c>
      <c r="BQ8" s="523" t="str">
        <f t="shared" si="24"/>
        <v/>
      </c>
      <c r="BR8" s="523" t="e">
        <f t="shared" si="25"/>
        <v>#N/A</v>
      </c>
      <c r="BS8" s="523" t="e">
        <f t="shared" si="25"/>
        <v>#N/A</v>
      </c>
      <c r="BT8" s="523" t="e">
        <f t="shared" si="25"/>
        <v>#N/A</v>
      </c>
      <c r="BU8" s="523" t="e">
        <f t="shared" si="25"/>
        <v>#N/A</v>
      </c>
      <c r="BV8" s="523" t="str">
        <f t="shared" si="26"/>
        <v/>
      </c>
      <c r="BW8" s="523" t="e">
        <f t="shared" si="27"/>
        <v>#N/A</v>
      </c>
      <c r="BX8" s="523" t="e">
        <f t="shared" si="27"/>
        <v>#N/A</v>
      </c>
      <c r="BY8" s="532" t="e">
        <f t="shared" si="27"/>
        <v>#N/A</v>
      </c>
      <c r="CF8" s="195" t="s">
        <v>899</v>
      </c>
      <c r="CI8" s="195" t="str">
        <f>MASTER!B13</f>
        <v>BHARAT</v>
      </c>
    </row>
    <row r="9" spans="1:87" x14ac:dyDescent="0.25">
      <c r="A9" s="534" t="s">
        <v>0</v>
      </c>
      <c r="B9" s="535" t="s">
        <v>11</v>
      </c>
      <c r="C9" s="535"/>
      <c r="D9" s="535"/>
      <c r="E9" s="535" t="s">
        <v>12</v>
      </c>
      <c r="F9" s="535"/>
      <c r="G9" s="535"/>
      <c r="H9" s="535" t="s">
        <v>13</v>
      </c>
      <c r="I9" s="535"/>
      <c r="J9" s="535"/>
      <c r="K9" s="535" t="s">
        <v>10</v>
      </c>
      <c r="L9" s="535"/>
      <c r="M9" s="535"/>
      <c r="N9" s="535" t="s">
        <v>14</v>
      </c>
      <c r="O9" s="535"/>
      <c r="P9" s="535"/>
      <c r="Q9" s="535" t="s">
        <v>919</v>
      </c>
      <c r="R9" s="535"/>
      <c r="S9" s="539"/>
      <c r="T9" s="536" t="s">
        <v>859</v>
      </c>
      <c r="U9" s="537"/>
      <c r="V9" s="538"/>
      <c r="W9" s="535" t="s">
        <v>860</v>
      </c>
      <c r="X9" s="535"/>
      <c r="Y9" s="535"/>
      <c r="Z9" s="535" t="s">
        <v>861</v>
      </c>
      <c r="AA9" s="535"/>
      <c r="AB9" s="535"/>
      <c r="AC9" s="535" t="s">
        <v>920</v>
      </c>
      <c r="AD9" s="535"/>
      <c r="AE9" s="539"/>
      <c r="AF9" s="535" t="s">
        <v>862</v>
      </c>
      <c r="AG9" s="535"/>
      <c r="AH9" s="539"/>
      <c r="AI9" s="129">
        <v>6</v>
      </c>
      <c r="AJ9" s="467" t="s">
        <v>983</v>
      </c>
      <c r="AK9" s="467"/>
      <c r="AL9" s="529" t="str">
        <f t="shared" si="0"/>
        <v/>
      </c>
      <c r="AM9" s="529"/>
      <c r="AN9" s="528"/>
      <c r="AO9" s="527" t="str">
        <f t="shared" si="1"/>
        <v/>
      </c>
      <c r="AP9" s="528"/>
      <c r="AQ9" s="527" t="str">
        <f t="shared" si="2"/>
        <v/>
      </c>
      <c r="AR9" s="529"/>
      <c r="AS9" s="528"/>
      <c r="AT9" s="523" t="str">
        <f t="shared" si="3"/>
        <v/>
      </c>
      <c r="AU9" s="523" t="e">
        <f t="shared" si="4"/>
        <v>#N/A</v>
      </c>
      <c r="AV9" s="525" t="str">
        <f t="shared" si="5"/>
        <v/>
      </c>
      <c r="AW9" s="526"/>
      <c r="AX9" s="531"/>
      <c r="AY9" s="523" t="str">
        <f t="shared" si="6"/>
        <v/>
      </c>
      <c r="AZ9" s="523" t="e">
        <f t="shared" si="7"/>
        <v>#N/A</v>
      </c>
      <c r="BA9" s="523" t="str">
        <f t="shared" si="8"/>
        <v/>
      </c>
      <c r="BB9" s="523" t="e">
        <f t="shared" si="9"/>
        <v>#N/A</v>
      </c>
      <c r="BC9" s="523" t="str">
        <f t="shared" si="10"/>
        <v/>
      </c>
      <c r="BD9" s="523" t="e">
        <f t="shared" si="11"/>
        <v>#N/A</v>
      </c>
      <c r="BE9" s="523" t="str">
        <f t="shared" si="12"/>
        <v/>
      </c>
      <c r="BF9" s="523" t="e">
        <f t="shared" si="13"/>
        <v>#N/A</v>
      </c>
      <c r="BG9" s="524" t="str">
        <f t="shared" si="14"/>
        <v/>
      </c>
      <c r="BH9" s="524" t="e">
        <f t="shared" si="15"/>
        <v>#N/A</v>
      </c>
      <c r="BI9" s="525" t="str">
        <f t="shared" si="16"/>
        <v/>
      </c>
      <c r="BJ9" s="526" t="e">
        <f t="shared" si="17"/>
        <v>#N/A</v>
      </c>
      <c r="BK9" s="525" t="str">
        <f t="shared" si="18"/>
        <v/>
      </c>
      <c r="BL9" s="531" t="e">
        <f t="shared" si="19"/>
        <v>#N/A</v>
      </c>
      <c r="BM9" s="525" t="str">
        <f t="shared" si="20"/>
        <v/>
      </c>
      <c r="BN9" s="526" t="e">
        <f t="shared" si="21"/>
        <v>#N/A</v>
      </c>
      <c r="BO9" s="523" t="str">
        <f t="shared" si="22"/>
        <v/>
      </c>
      <c r="BP9" s="523" t="e">
        <f t="shared" si="23"/>
        <v>#N/A</v>
      </c>
      <c r="BQ9" s="523" t="str">
        <f t="shared" si="24"/>
        <v/>
      </c>
      <c r="BR9" s="523" t="e">
        <f t="shared" si="25"/>
        <v>#N/A</v>
      </c>
      <c r="BS9" s="523" t="e">
        <f t="shared" si="25"/>
        <v>#N/A</v>
      </c>
      <c r="BT9" s="523" t="e">
        <f t="shared" si="25"/>
        <v>#N/A</v>
      </c>
      <c r="BU9" s="523" t="e">
        <f t="shared" si="25"/>
        <v>#N/A</v>
      </c>
      <c r="BV9" s="523" t="str">
        <f t="shared" si="26"/>
        <v/>
      </c>
      <c r="BW9" s="523" t="e">
        <f t="shared" si="27"/>
        <v>#N/A</v>
      </c>
      <c r="BX9" s="523" t="e">
        <f t="shared" si="27"/>
        <v>#N/A</v>
      </c>
      <c r="BY9" s="532" t="e">
        <f t="shared" si="27"/>
        <v>#N/A</v>
      </c>
      <c r="CF9" s="195" t="s">
        <v>900</v>
      </c>
      <c r="CI9" s="195" t="str">
        <f>MASTER!B14</f>
        <v>VIJAY</v>
      </c>
    </row>
    <row r="10" spans="1:87" x14ac:dyDescent="0.25">
      <c r="A10" s="534"/>
      <c r="B10" s="130" t="s">
        <v>7</v>
      </c>
      <c r="C10" s="130" t="s">
        <v>8</v>
      </c>
      <c r="D10" s="130" t="s">
        <v>9</v>
      </c>
      <c r="E10" s="130" t="s">
        <v>7</v>
      </c>
      <c r="F10" s="130" t="s">
        <v>8</v>
      </c>
      <c r="G10" s="130" t="s">
        <v>9</v>
      </c>
      <c r="H10" s="130" t="s">
        <v>7</v>
      </c>
      <c r="I10" s="130" t="s">
        <v>8</v>
      </c>
      <c r="J10" s="130" t="s">
        <v>9</v>
      </c>
      <c r="K10" s="130" t="s">
        <v>7</v>
      </c>
      <c r="L10" s="130" t="s">
        <v>8</v>
      </c>
      <c r="M10" s="130" t="s">
        <v>9</v>
      </c>
      <c r="N10" s="130" t="s">
        <v>7</v>
      </c>
      <c r="O10" s="130" t="s">
        <v>8</v>
      </c>
      <c r="P10" s="130" t="s">
        <v>9</v>
      </c>
      <c r="Q10" s="130" t="s">
        <v>7</v>
      </c>
      <c r="R10" s="130" t="s">
        <v>8</v>
      </c>
      <c r="S10" s="130" t="s">
        <v>9</v>
      </c>
      <c r="T10" s="130" t="s">
        <v>7</v>
      </c>
      <c r="U10" s="130" t="s">
        <v>8</v>
      </c>
      <c r="V10" s="130" t="s">
        <v>9</v>
      </c>
      <c r="W10" s="130" t="s">
        <v>7</v>
      </c>
      <c r="X10" s="130" t="s">
        <v>8</v>
      </c>
      <c r="Y10" s="130" t="s">
        <v>9</v>
      </c>
      <c r="Z10" s="130" t="s">
        <v>7</v>
      </c>
      <c r="AA10" s="130" t="s">
        <v>8</v>
      </c>
      <c r="AB10" s="130" t="s">
        <v>9</v>
      </c>
      <c r="AC10" s="130" t="s">
        <v>7</v>
      </c>
      <c r="AD10" s="130" t="s">
        <v>8</v>
      </c>
      <c r="AE10" s="130" t="s">
        <v>9</v>
      </c>
      <c r="AF10" s="130" t="s">
        <v>7</v>
      </c>
      <c r="AG10" s="130" t="s">
        <v>8</v>
      </c>
      <c r="AH10" s="130" t="s">
        <v>9</v>
      </c>
      <c r="AI10" s="129">
        <v>7</v>
      </c>
      <c r="AJ10" s="467" t="s">
        <v>942</v>
      </c>
      <c r="AK10" s="467"/>
      <c r="AL10" s="529" t="str">
        <f t="shared" si="0"/>
        <v>मूल</v>
      </c>
      <c r="AM10" s="529"/>
      <c r="AN10" s="528"/>
      <c r="AO10" s="527" t="str">
        <f t="shared" si="1"/>
        <v>अध्यापक L-1</v>
      </c>
      <c r="AP10" s="528"/>
      <c r="AQ10" s="527" t="str">
        <f t="shared" si="2"/>
        <v>SRI</v>
      </c>
      <c r="AR10" s="529"/>
      <c r="AS10" s="528"/>
      <c r="AT10" s="523" t="str">
        <f t="shared" si="3"/>
        <v>GEN</v>
      </c>
      <c r="AU10" s="523" t="str">
        <f t="shared" si="4"/>
        <v>SRI</v>
      </c>
      <c r="AV10" s="525">
        <f t="shared" si="5"/>
        <v>31635</v>
      </c>
      <c r="AW10" s="526"/>
      <c r="AX10" s="531"/>
      <c r="AY10" s="523" t="str">
        <f t="shared" si="6"/>
        <v>MA</v>
      </c>
      <c r="AZ10" s="523" t="str">
        <f t="shared" si="7"/>
        <v>SRI</v>
      </c>
      <c r="BA10" s="523">
        <f t="shared" si="8"/>
        <v>2011</v>
      </c>
      <c r="BB10" s="523" t="str">
        <f t="shared" si="9"/>
        <v>SRI</v>
      </c>
      <c r="BC10" s="523" t="str">
        <f t="shared" si="10"/>
        <v>HISTORY</v>
      </c>
      <c r="BD10" s="523" t="str">
        <f t="shared" si="11"/>
        <v>SRI</v>
      </c>
      <c r="BE10" s="523" t="str">
        <f t="shared" si="12"/>
        <v>B.ED.</v>
      </c>
      <c r="BF10" s="523" t="str">
        <f t="shared" si="13"/>
        <v>SRI</v>
      </c>
      <c r="BG10" s="524">
        <f t="shared" si="14"/>
        <v>2012</v>
      </c>
      <c r="BH10" s="524" t="str">
        <f t="shared" si="15"/>
        <v>SRI</v>
      </c>
      <c r="BI10" s="525">
        <f t="shared" si="16"/>
        <v>43328</v>
      </c>
      <c r="BJ10" s="526" t="str">
        <f t="shared" si="17"/>
        <v>SRI</v>
      </c>
      <c r="BK10" s="525">
        <f t="shared" si="18"/>
        <v>43328</v>
      </c>
      <c r="BL10" s="531" t="str">
        <f t="shared" si="19"/>
        <v>SRI</v>
      </c>
      <c r="BM10" s="525">
        <f t="shared" si="20"/>
        <v>44378</v>
      </c>
      <c r="BN10" s="526" t="str">
        <f t="shared" si="21"/>
        <v>SRI</v>
      </c>
      <c r="BO10" s="523">
        <f t="shared" si="22"/>
        <v>2</v>
      </c>
      <c r="BP10" s="523" t="str">
        <f t="shared" si="23"/>
        <v>SRI</v>
      </c>
      <c r="BQ10" s="523" t="str">
        <f t="shared" si="24"/>
        <v>01234567892</v>
      </c>
      <c r="BR10" s="523" t="str">
        <f t="shared" si="25"/>
        <v>SRI</v>
      </c>
      <c r="BS10" s="523" t="str">
        <f t="shared" si="25"/>
        <v>SRI</v>
      </c>
      <c r="BT10" s="523" t="str">
        <f t="shared" si="25"/>
        <v>SRI</v>
      </c>
      <c r="BU10" s="523" t="str">
        <f t="shared" si="25"/>
        <v>SRI</v>
      </c>
      <c r="BV10" s="523">
        <f t="shared" si="26"/>
        <v>888888888</v>
      </c>
      <c r="BW10" s="523" t="str">
        <f t="shared" si="27"/>
        <v>SRI</v>
      </c>
      <c r="BX10" s="523" t="str">
        <f t="shared" si="27"/>
        <v>SRI</v>
      </c>
      <c r="BY10" s="532" t="str">
        <f t="shared" si="27"/>
        <v>SRI</v>
      </c>
      <c r="CF10" s="195" t="s">
        <v>889</v>
      </c>
      <c r="CI10" s="195" t="str">
        <f>MASTER!B15</f>
        <v>SANJAY</v>
      </c>
    </row>
    <row r="11" spans="1:87" s="197" customFormat="1" ht="14.45" customHeight="1" x14ac:dyDescent="0.25">
      <c r="A11" s="131" t="s">
        <v>1</v>
      </c>
      <c r="B11" s="132">
        <f>COUNTIFS(STU_DATA!$B$5:$B$500,"1",STU_DATA!$F$5:$F$500,"M",STU_DATA!$G$5:$G$500,"GEN")</f>
        <v>0</v>
      </c>
      <c r="C11" s="132">
        <f>COUNTIFS(STU_DATA!$B$5:$B$500,"1",STU_DATA!$F$5:$F$500,"F",STU_DATA!$G$5:$G$500,"GEN")</f>
        <v>0</v>
      </c>
      <c r="D11" s="133">
        <f>B11+C11</f>
        <v>0</v>
      </c>
      <c r="E11" s="132">
        <f>COUNTIFS(STU_DATA!$B$5:$B$500,"2",STU_DATA!$F$5:$F$500,"M",STU_DATA!$G$5:$G$500,"GEN")</f>
        <v>0</v>
      </c>
      <c r="F11" s="132">
        <f>COUNTIFS(STU_DATA!$B$5:$B$500,"2",STU_DATA!$F$5:$F$500,"F",STU_DATA!$G$5:$G$500,"GEN")</f>
        <v>0</v>
      </c>
      <c r="G11" s="133">
        <f>E11+F11</f>
        <v>0</v>
      </c>
      <c r="H11" s="132">
        <f>COUNTIFS(STU_DATA!$B$5:$B$500,"3",STU_DATA!$F$5:$F$500,"M",STU_DATA!$G$5:$G$500,"GEN")</f>
        <v>0</v>
      </c>
      <c r="I11" s="132">
        <f>COUNTIFS(STU_DATA!$B$5:$B$500,"3",STU_DATA!$F$5:$F$500,"F",STU_DATA!$G$5:$G$500,"GEN")</f>
        <v>0</v>
      </c>
      <c r="J11" s="133">
        <f>H11+I11</f>
        <v>0</v>
      </c>
      <c r="K11" s="132">
        <f>COUNTIFS(STU_DATA!$B$5:$B$500,"4",STU_DATA!$F$5:$F$500,"M",STU_DATA!$G$5:$G$500,"GEN")</f>
        <v>0</v>
      </c>
      <c r="L11" s="132">
        <f>COUNTIFS(STU_DATA!$B$5:$B$500,"4",STU_DATA!$F$5:$F$500,"F",STU_DATA!$G$5:$G$500,"GEN")</f>
        <v>0</v>
      </c>
      <c r="M11" s="133">
        <f>K11+L11</f>
        <v>0</v>
      </c>
      <c r="N11" s="132">
        <f>COUNTIFS(STU_DATA!$B$5:$B$500,"5",STU_DATA!$F$5:$F$500,"M",STU_DATA!$G$5:$G$500,"GEN")</f>
        <v>0</v>
      </c>
      <c r="O11" s="132">
        <f>COUNTIFS(STU_DATA!$B$5:$B$500,"5",STU_DATA!$F$5:$F$500,"F",STU_DATA!$G$5:$G$500,"GEN")</f>
        <v>0</v>
      </c>
      <c r="P11" s="133">
        <f>N11+O11</f>
        <v>0</v>
      </c>
      <c r="Q11" s="132">
        <f>B11+E11+H11+K11+N11</f>
        <v>0</v>
      </c>
      <c r="R11" s="132">
        <f>C11+F11+I11+L11+O11</f>
        <v>0</v>
      </c>
      <c r="S11" s="134">
        <f>Q11+R11</f>
        <v>0</v>
      </c>
      <c r="T11" s="132">
        <f>COUNTIFS(STU_DATA!$B$5:$B$500,"6",STU_DATA!$F$5:$F$500,"M",STU_DATA!$G$5:$G$500,"GEN")</f>
        <v>0</v>
      </c>
      <c r="U11" s="132">
        <f>COUNTIFS(STU_DATA!$B$5:$B$500,"6",STU_DATA!$F$5:$F$500,"F",STU_DATA!$G$5:$G$500,"GEN")</f>
        <v>0</v>
      </c>
      <c r="V11" s="133">
        <f>T11+U11</f>
        <v>0</v>
      </c>
      <c r="W11" s="132">
        <f>COUNTIFS(STU_DATA!$B$5:$B$500,"7",STU_DATA!$F$5:$F$500,"M",STU_DATA!$G$5:$G$500,"GEN")</f>
        <v>0</v>
      </c>
      <c r="X11" s="132">
        <f>COUNTIFS(STU_DATA!$B$5:$B$500,"7",STU_DATA!$F$5:$F$500,"F",STU_DATA!$G$5:$G$500,"GEN")</f>
        <v>0</v>
      </c>
      <c r="Y11" s="133">
        <f>W11+X11</f>
        <v>0</v>
      </c>
      <c r="Z11" s="132">
        <f>COUNTIFS(STU_DATA!$B$5:$B$500,"8",STU_DATA!$F$5:$F$500,"M",STU_DATA!$G$5:$G$500,"GEN")</f>
        <v>1</v>
      </c>
      <c r="AA11" s="132">
        <f>COUNTIFS(STU_DATA!$B$5:$B$500,"8",STU_DATA!$F$5:$F$500,"F",STU_DATA!$G$5:$G$500,"GEN")</f>
        <v>0</v>
      </c>
      <c r="AB11" s="133">
        <f>Z11+AA11</f>
        <v>1</v>
      </c>
      <c r="AC11" s="170">
        <f>T11+W11+Z11</f>
        <v>1</v>
      </c>
      <c r="AD11" s="170">
        <f>U11+X11+AA11</f>
        <v>0</v>
      </c>
      <c r="AE11" s="134">
        <f>AC11+AD11</f>
        <v>1</v>
      </c>
      <c r="AF11" s="136">
        <f t="shared" ref="AF11:AG14" si="28">B11+E11+H11+K11+N11+Q11+W11+Z11</f>
        <v>1</v>
      </c>
      <c r="AG11" s="136">
        <f t="shared" si="28"/>
        <v>0</v>
      </c>
      <c r="AH11" s="137">
        <f t="shared" ref="AH11:AH14" si="29">AF11+AG11</f>
        <v>1</v>
      </c>
      <c r="AI11" s="129">
        <v>8</v>
      </c>
      <c r="AJ11" s="467" t="s">
        <v>983</v>
      </c>
      <c r="AK11" s="467"/>
      <c r="AL11" s="529" t="str">
        <f t="shared" si="0"/>
        <v/>
      </c>
      <c r="AM11" s="529"/>
      <c r="AN11" s="528"/>
      <c r="AO11" s="527" t="str">
        <f t="shared" si="1"/>
        <v/>
      </c>
      <c r="AP11" s="528"/>
      <c r="AQ11" s="527" t="str">
        <f t="shared" si="2"/>
        <v/>
      </c>
      <c r="AR11" s="529"/>
      <c r="AS11" s="528"/>
      <c r="AT11" s="523" t="str">
        <f t="shared" si="3"/>
        <v/>
      </c>
      <c r="AU11" s="523" t="e">
        <f t="shared" si="4"/>
        <v>#N/A</v>
      </c>
      <c r="AV11" s="525" t="str">
        <f t="shared" si="5"/>
        <v/>
      </c>
      <c r="AW11" s="526"/>
      <c r="AX11" s="531"/>
      <c r="AY11" s="523" t="str">
        <f t="shared" si="6"/>
        <v/>
      </c>
      <c r="AZ11" s="523" t="e">
        <f t="shared" si="7"/>
        <v>#N/A</v>
      </c>
      <c r="BA11" s="523" t="str">
        <f t="shared" si="8"/>
        <v/>
      </c>
      <c r="BB11" s="523" t="e">
        <f t="shared" si="9"/>
        <v>#N/A</v>
      </c>
      <c r="BC11" s="523" t="str">
        <f t="shared" si="10"/>
        <v/>
      </c>
      <c r="BD11" s="523" t="e">
        <f t="shared" si="11"/>
        <v>#N/A</v>
      </c>
      <c r="BE11" s="523" t="str">
        <f t="shared" si="12"/>
        <v/>
      </c>
      <c r="BF11" s="523" t="e">
        <f t="shared" si="13"/>
        <v>#N/A</v>
      </c>
      <c r="BG11" s="524" t="str">
        <f t="shared" si="14"/>
        <v/>
      </c>
      <c r="BH11" s="524" t="e">
        <f t="shared" si="15"/>
        <v>#N/A</v>
      </c>
      <c r="BI11" s="525" t="str">
        <f t="shared" si="16"/>
        <v/>
      </c>
      <c r="BJ11" s="526" t="e">
        <f t="shared" si="17"/>
        <v>#N/A</v>
      </c>
      <c r="BK11" s="525" t="str">
        <f t="shared" si="18"/>
        <v/>
      </c>
      <c r="BL11" s="531" t="e">
        <f t="shared" si="19"/>
        <v>#N/A</v>
      </c>
      <c r="BM11" s="525" t="str">
        <f t="shared" si="20"/>
        <v/>
      </c>
      <c r="BN11" s="526" t="e">
        <f t="shared" si="21"/>
        <v>#N/A</v>
      </c>
      <c r="BO11" s="523" t="str">
        <f t="shared" si="22"/>
        <v/>
      </c>
      <c r="BP11" s="523" t="e">
        <f t="shared" si="23"/>
        <v>#N/A</v>
      </c>
      <c r="BQ11" s="523" t="str">
        <f t="shared" si="24"/>
        <v/>
      </c>
      <c r="BR11" s="523" t="e">
        <f t="shared" si="25"/>
        <v>#N/A</v>
      </c>
      <c r="BS11" s="523" t="e">
        <f t="shared" si="25"/>
        <v>#N/A</v>
      </c>
      <c r="BT11" s="523" t="e">
        <f t="shared" si="25"/>
        <v>#N/A</v>
      </c>
      <c r="BU11" s="523" t="e">
        <f t="shared" si="25"/>
        <v>#N/A</v>
      </c>
      <c r="BV11" s="523" t="str">
        <f t="shared" si="26"/>
        <v/>
      </c>
      <c r="BW11" s="523" t="e">
        <f t="shared" si="27"/>
        <v>#N/A</v>
      </c>
      <c r="BX11" s="523" t="e">
        <f t="shared" si="27"/>
        <v>#N/A</v>
      </c>
      <c r="BY11" s="532" t="e">
        <f t="shared" si="27"/>
        <v>#N/A</v>
      </c>
      <c r="CF11" s="195" t="s">
        <v>890</v>
      </c>
      <c r="CI11" s="195" t="str">
        <f>MASTER!B16</f>
        <v>AJAY</v>
      </c>
    </row>
    <row r="12" spans="1:87" ht="15.6" customHeight="1" x14ac:dyDescent="0.25">
      <c r="A12" s="131" t="s">
        <v>2</v>
      </c>
      <c r="B12" s="132">
        <f>COUNTIFS(STU_DATA!$B$5:$B$500,"1",STU_DATA!$F$5:$F$500,"M",STU_DATA!$G$5:$G$500,"SC")</f>
        <v>5</v>
      </c>
      <c r="C12" s="132">
        <f>COUNTIFS(STU_DATA!$B$5:$B$500,"1",STU_DATA!$F$5:$F$500,"F",STU_DATA!$G$5:$G$500,"SC")</f>
        <v>0</v>
      </c>
      <c r="D12" s="133">
        <f t="shared" ref="D12:D16" si="30">B12+C12</f>
        <v>5</v>
      </c>
      <c r="E12" s="132">
        <f>COUNTIFS(STU_DATA!$B$5:$B$500,"2",STU_DATA!$F$5:$F$500,"M",STU_DATA!$G$5:$G$500,"SC")</f>
        <v>1</v>
      </c>
      <c r="F12" s="132">
        <f>COUNTIFS(STU_DATA!$B$5:$B$500,"2",STU_DATA!$F$5:$F$500,"F",STU_DATA!$G$5:$G$500,"SC")</f>
        <v>3</v>
      </c>
      <c r="G12" s="133">
        <f t="shared" ref="G12:G16" si="31">E12+F12</f>
        <v>4</v>
      </c>
      <c r="H12" s="132">
        <f>COUNTIFS(STU_DATA!$B$5:$B$500,"3",STU_DATA!$F$5:$F$500,"M",STU_DATA!$G$5:$G$500,"SC")</f>
        <v>5</v>
      </c>
      <c r="I12" s="132">
        <f>COUNTIFS(STU_DATA!$B$5:$B$500,"3",STU_DATA!$F$5:$F$500,"F",STU_DATA!$G$5:$G$500,"SC")</f>
        <v>3</v>
      </c>
      <c r="J12" s="133">
        <f t="shared" ref="J12:J16" si="32">H12+I12</f>
        <v>8</v>
      </c>
      <c r="K12" s="132">
        <f>COUNTIFS(STU_DATA!$B$5:$B$500,"4",STU_DATA!$F$5:$F$500,"M",STU_DATA!$G$5:$G$500,"SC")</f>
        <v>4</v>
      </c>
      <c r="L12" s="132">
        <f>COUNTIFS(STU_DATA!$B$5:$B$500,"4",STU_DATA!$F$5:$F$500,"F",STU_DATA!$G$5:$G$500,"SC")</f>
        <v>4</v>
      </c>
      <c r="M12" s="133">
        <f t="shared" ref="M12:M16" si="33">K12+L12</f>
        <v>8</v>
      </c>
      <c r="N12" s="132">
        <f>COUNTIFS(STU_DATA!$B$5:$B$500,"5",STU_DATA!$F$5:$F$500,"M",STU_DATA!$G$5:$G$500,"SC")</f>
        <v>1</v>
      </c>
      <c r="O12" s="132">
        <f>COUNTIFS(STU_DATA!$B$5:$B$500,"5",STU_DATA!$F$5:$F$500,"F",STU_DATA!$G$5:$G$500,"SC")</f>
        <v>4</v>
      </c>
      <c r="P12" s="133">
        <f t="shared" ref="P12:P16" si="34">N12+O12</f>
        <v>5</v>
      </c>
      <c r="Q12" s="132">
        <f t="shared" ref="Q12:R14" si="35">B12+E12+H12+K12+N12</f>
        <v>16</v>
      </c>
      <c r="R12" s="132">
        <f t="shared" si="35"/>
        <v>14</v>
      </c>
      <c r="S12" s="134">
        <f t="shared" ref="S12:S14" si="36">Q12+R12</f>
        <v>30</v>
      </c>
      <c r="T12" s="132">
        <f>COUNTIFS(STU_DATA!$B$5:$B$500,"6",STU_DATA!$F$5:$F$500,"M",STU_DATA!$G$5:$G$500,"SC")</f>
        <v>3</v>
      </c>
      <c r="U12" s="132">
        <f>COUNTIFS(STU_DATA!$B$5:$B$500,"6",STU_DATA!$F$5:$F$500,"F",STU_DATA!$G$5:$G$500,"SC")</f>
        <v>6</v>
      </c>
      <c r="V12" s="133">
        <f t="shared" ref="V12:V14" si="37">T12+U12</f>
        <v>9</v>
      </c>
      <c r="W12" s="132">
        <f>COUNTIFS(STU_DATA!$B$5:$B$500,"7",STU_DATA!$F$5:$F$500,"M",STU_DATA!$G$5:$G$500,"SC")</f>
        <v>0</v>
      </c>
      <c r="X12" s="132">
        <f>COUNTIFS(STU_DATA!$B$5:$B$500,"7",STU_DATA!$F$5:$F$500,"F",STU_DATA!$G$5:$G$500,"SC")</f>
        <v>13</v>
      </c>
      <c r="Y12" s="133">
        <f t="shared" ref="Y12:Y14" si="38">W12+X12</f>
        <v>13</v>
      </c>
      <c r="Z12" s="132">
        <f>COUNTIFS(STU_DATA!$B$5:$B$500,"8",STU_DATA!$F$5:$F$500,"M",STU_DATA!$G$5:$G$500,"SC")</f>
        <v>3</v>
      </c>
      <c r="AA12" s="132">
        <f>COUNTIFS(STU_DATA!$B$5:$B$500,"8",STU_DATA!$F$5:$F$500,"F",STU_DATA!$G$5:$G$500,"SC")</f>
        <v>7</v>
      </c>
      <c r="AB12" s="133">
        <f t="shared" ref="AB12:AB14" si="39">Z12+AA12</f>
        <v>10</v>
      </c>
      <c r="AC12" s="170">
        <f t="shared" ref="AC12:AD14" si="40">T12+W12+Z12</f>
        <v>6</v>
      </c>
      <c r="AD12" s="170">
        <f t="shared" si="40"/>
        <v>26</v>
      </c>
      <c r="AE12" s="134">
        <f t="shared" ref="AE12:AE14" si="41">AC12+AD12</f>
        <v>32</v>
      </c>
      <c r="AF12" s="136">
        <f t="shared" si="28"/>
        <v>35</v>
      </c>
      <c r="AG12" s="136">
        <f t="shared" si="28"/>
        <v>48</v>
      </c>
      <c r="AH12" s="137">
        <f t="shared" si="29"/>
        <v>83</v>
      </c>
      <c r="AI12" s="129">
        <v>9</v>
      </c>
      <c r="AJ12" s="467" t="s">
        <v>983</v>
      </c>
      <c r="AK12" s="467"/>
      <c r="AL12" s="529" t="str">
        <f t="shared" si="0"/>
        <v/>
      </c>
      <c r="AM12" s="529"/>
      <c r="AN12" s="528"/>
      <c r="AO12" s="527" t="str">
        <f t="shared" si="1"/>
        <v/>
      </c>
      <c r="AP12" s="528"/>
      <c r="AQ12" s="527" t="str">
        <f t="shared" si="2"/>
        <v/>
      </c>
      <c r="AR12" s="529"/>
      <c r="AS12" s="528"/>
      <c r="AT12" s="523" t="str">
        <f t="shared" si="3"/>
        <v/>
      </c>
      <c r="AU12" s="523" t="e">
        <f t="shared" si="4"/>
        <v>#N/A</v>
      </c>
      <c r="AV12" s="525" t="str">
        <f t="shared" si="5"/>
        <v/>
      </c>
      <c r="AW12" s="526"/>
      <c r="AX12" s="531"/>
      <c r="AY12" s="523" t="str">
        <f t="shared" si="6"/>
        <v/>
      </c>
      <c r="AZ12" s="523" t="e">
        <f t="shared" si="7"/>
        <v>#N/A</v>
      </c>
      <c r="BA12" s="523" t="str">
        <f t="shared" si="8"/>
        <v/>
      </c>
      <c r="BB12" s="523" t="e">
        <f t="shared" si="9"/>
        <v>#N/A</v>
      </c>
      <c r="BC12" s="523" t="str">
        <f t="shared" si="10"/>
        <v/>
      </c>
      <c r="BD12" s="523" t="e">
        <f t="shared" si="11"/>
        <v>#N/A</v>
      </c>
      <c r="BE12" s="523" t="str">
        <f t="shared" si="12"/>
        <v/>
      </c>
      <c r="BF12" s="523" t="e">
        <f t="shared" si="13"/>
        <v>#N/A</v>
      </c>
      <c r="BG12" s="524" t="str">
        <f t="shared" si="14"/>
        <v/>
      </c>
      <c r="BH12" s="524" t="e">
        <f t="shared" si="15"/>
        <v>#N/A</v>
      </c>
      <c r="BI12" s="525" t="str">
        <f t="shared" si="16"/>
        <v/>
      </c>
      <c r="BJ12" s="526" t="e">
        <f t="shared" si="17"/>
        <v>#N/A</v>
      </c>
      <c r="BK12" s="525" t="str">
        <f t="shared" si="18"/>
        <v/>
      </c>
      <c r="BL12" s="531" t="e">
        <f t="shared" si="19"/>
        <v>#N/A</v>
      </c>
      <c r="BM12" s="525" t="str">
        <f t="shared" si="20"/>
        <v/>
      </c>
      <c r="BN12" s="526" t="e">
        <f t="shared" si="21"/>
        <v>#N/A</v>
      </c>
      <c r="BO12" s="523" t="str">
        <f t="shared" si="22"/>
        <v/>
      </c>
      <c r="BP12" s="523" t="e">
        <f t="shared" si="23"/>
        <v>#N/A</v>
      </c>
      <c r="BQ12" s="523" t="str">
        <f t="shared" si="24"/>
        <v/>
      </c>
      <c r="BR12" s="523" t="e">
        <f t="shared" si="25"/>
        <v>#N/A</v>
      </c>
      <c r="BS12" s="523" t="e">
        <f t="shared" si="25"/>
        <v>#N/A</v>
      </c>
      <c r="BT12" s="523" t="e">
        <f t="shared" si="25"/>
        <v>#N/A</v>
      </c>
      <c r="BU12" s="523" t="e">
        <f t="shared" si="25"/>
        <v>#N/A</v>
      </c>
      <c r="BV12" s="523" t="str">
        <f t="shared" si="26"/>
        <v/>
      </c>
      <c r="BW12" s="523" t="e">
        <f t="shared" si="27"/>
        <v>#N/A</v>
      </c>
      <c r="BX12" s="523" t="e">
        <f t="shared" si="27"/>
        <v>#N/A</v>
      </c>
      <c r="BY12" s="532" t="e">
        <f t="shared" si="27"/>
        <v>#N/A</v>
      </c>
      <c r="CF12" s="195" t="s">
        <v>891</v>
      </c>
      <c r="CI12" s="195" t="str">
        <f>MASTER!B17</f>
        <v>SHIV</v>
      </c>
    </row>
    <row r="13" spans="1:87" ht="15.95" customHeight="1" x14ac:dyDescent="0.25">
      <c r="A13" s="131" t="s">
        <v>3</v>
      </c>
      <c r="B13" s="132">
        <f>COUNTIFS(STU_DATA!$B$5:$B$500,"1",STU_DATA!$F$5:$F$500,"M",STU_DATA!$G$5:$G$500,"OBC")</f>
        <v>3</v>
      </c>
      <c r="C13" s="132">
        <f>COUNTIFS(STU_DATA!$B$5:$B$500,"1",STU_DATA!$F$5:$F$500,"F",STU_DATA!$G$5:$G$500,"OBC")</f>
        <v>2</v>
      </c>
      <c r="D13" s="133">
        <f t="shared" si="30"/>
        <v>5</v>
      </c>
      <c r="E13" s="132">
        <f>COUNTIFS(STU_DATA!$B$5:$B$500,"2",STU_DATA!$F$5:$F$500,"M",STU_DATA!$G$5:$G$500,"OBC")</f>
        <v>2</v>
      </c>
      <c r="F13" s="132">
        <f>COUNTIFS(STU_DATA!$B$5:$B$500,"2",STU_DATA!$F$5:$F$500,"F",STU_DATA!$G$5:$G$500,"OBC")</f>
        <v>2</v>
      </c>
      <c r="G13" s="133">
        <f t="shared" si="31"/>
        <v>4</v>
      </c>
      <c r="H13" s="132">
        <f>COUNTIFS(STU_DATA!$B$5:$B$500,"3",STU_DATA!$F$5:$F$500,"M",STU_DATA!$G$5:$G$500,"OBC")</f>
        <v>2</v>
      </c>
      <c r="I13" s="132">
        <f>COUNTIFS(STU_DATA!$B$5:$B$500,"3",STU_DATA!$F$5:$F$500,"F",STU_DATA!$G$5:$G$500,"OBC")</f>
        <v>3</v>
      </c>
      <c r="J13" s="133">
        <f t="shared" si="32"/>
        <v>5</v>
      </c>
      <c r="K13" s="132">
        <f>COUNTIFS(STU_DATA!$B$5:$B$500,"4",STU_DATA!$F$5:$F$500,"M",STU_DATA!$G$5:$G$500,"OBC")</f>
        <v>3</v>
      </c>
      <c r="L13" s="132">
        <f>COUNTIFS(STU_DATA!$B$5:$B$500,"4",STU_DATA!$F$5:$F$500,"F",STU_DATA!$G$5:$G$500,"OBC")</f>
        <v>4</v>
      </c>
      <c r="M13" s="133">
        <f t="shared" si="33"/>
        <v>7</v>
      </c>
      <c r="N13" s="132">
        <f>COUNTIFS(STU_DATA!$B$5:$B$500,"5",STU_DATA!$F$5:$F$500,"M",STU_DATA!$G$5:$G$500,"OBC")</f>
        <v>1</v>
      </c>
      <c r="O13" s="132">
        <f>COUNTIFS(STU_DATA!$B$5:$B$500,"5",STU_DATA!$F$5:$F$500,"F",STU_DATA!$G$5:$G$500,"OBC")</f>
        <v>5</v>
      </c>
      <c r="P13" s="133">
        <f t="shared" si="34"/>
        <v>6</v>
      </c>
      <c r="Q13" s="132">
        <f t="shared" si="35"/>
        <v>11</v>
      </c>
      <c r="R13" s="132">
        <f t="shared" si="35"/>
        <v>16</v>
      </c>
      <c r="S13" s="134">
        <f t="shared" si="36"/>
        <v>27</v>
      </c>
      <c r="T13" s="132">
        <f>COUNTIFS(STU_DATA!$B$5:$B$500,"6",STU_DATA!$F$5:$F$500,"M",STU_DATA!$G$5:$G$500,"OBC")</f>
        <v>4</v>
      </c>
      <c r="U13" s="132">
        <f>COUNTIFS(STU_DATA!$B$5:$B$500,"6",STU_DATA!$F$5:$F$500,"F",STU_DATA!$G$5:$G$500,"OBC")</f>
        <v>2</v>
      </c>
      <c r="V13" s="133">
        <f t="shared" si="37"/>
        <v>6</v>
      </c>
      <c r="W13" s="132">
        <f>COUNTIFS(STU_DATA!$B$5:$B$500,"7",STU_DATA!$F$5:$F$500,"M",STU_DATA!$G$5:$G$500,"OBC")</f>
        <v>0</v>
      </c>
      <c r="X13" s="132">
        <f>COUNTIFS(STU_DATA!$B$5:$B$500,"7",STU_DATA!$F$5:$F$500,"F",STU_DATA!$G$5:$G$500,"OBC")</f>
        <v>2</v>
      </c>
      <c r="Y13" s="133">
        <f t="shared" si="38"/>
        <v>2</v>
      </c>
      <c r="Z13" s="132">
        <f>COUNTIFS(STU_DATA!$B$5:$B$500,"8",STU_DATA!$F$5:$F$500,"M",STU_DATA!$G$5:$G$500,"OBC")</f>
        <v>6</v>
      </c>
      <c r="AA13" s="132">
        <f>COUNTIFS(STU_DATA!$B$5:$B$500,"8",STU_DATA!$F$5:$F$500,"F",STU_DATA!$G$5:$G$500,"OBC")</f>
        <v>1</v>
      </c>
      <c r="AB13" s="133">
        <f t="shared" si="39"/>
        <v>7</v>
      </c>
      <c r="AC13" s="170">
        <f t="shared" si="40"/>
        <v>10</v>
      </c>
      <c r="AD13" s="170">
        <f t="shared" si="40"/>
        <v>5</v>
      </c>
      <c r="AE13" s="134">
        <f t="shared" si="41"/>
        <v>15</v>
      </c>
      <c r="AF13" s="136">
        <f t="shared" si="28"/>
        <v>28</v>
      </c>
      <c r="AG13" s="136">
        <f t="shared" si="28"/>
        <v>35</v>
      </c>
      <c r="AH13" s="137">
        <f t="shared" si="29"/>
        <v>63</v>
      </c>
      <c r="AI13" s="520" t="s">
        <v>109</v>
      </c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2" t="s">
        <v>53</v>
      </c>
      <c r="AW13" s="522"/>
      <c r="AX13" s="522"/>
      <c r="AY13" s="522"/>
      <c r="AZ13" s="533">
        <f ca="1">DATEVALUE("1"&amp;AB4)</f>
        <v>44105</v>
      </c>
      <c r="BA13" s="533"/>
      <c r="BB13" s="533"/>
      <c r="BC13" s="533"/>
      <c r="BD13" s="533"/>
      <c r="BE13" s="533"/>
      <c r="BF13" s="533"/>
      <c r="BG13" s="533"/>
      <c r="BH13" s="138"/>
      <c r="BI13" s="522" t="s">
        <v>110</v>
      </c>
      <c r="BJ13" s="522"/>
      <c r="BK13" s="533">
        <f ca="1">EOMONTH(AZ13,0)</f>
        <v>44135</v>
      </c>
      <c r="BL13" s="533"/>
      <c r="BM13" s="533"/>
      <c r="BN13" s="533"/>
      <c r="BO13" s="533"/>
      <c r="BP13" s="533"/>
      <c r="BQ13" s="139"/>
      <c r="BR13" s="139" t="s">
        <v>111</v>
      </c>
      <c r="BS13" s="139"/>
      <c r="BT13" s="140"/>
      <c r="BU13" s="140"/>
      <c r="BV13" s="140"/>
      <c r="BW13" s="140"/>
      <c r="BX13" s="140"/>
      <c r="BY13" s="141"/>
      <c r="CF13" s="195" t="s">
        <v>892</v>
      </c>
      <c r="CI13" s="195" t="str">
        <f>MASTER!B18</f>
        <v>DHARM</v>
      </c>
    </row>
    <row r="14" spans="1:87" ht="18" customHeight="1" x14ac:dyDescent="0.25">
      <c r="A14" s="131" t="s">
        <v>4</v>
      </c>
      <c r="B14" s="132">
        <f>COUNTIFS(STU_DATA!$B$5:$B$500,"1",STU_DATA!$F$5:$F$500,"M",STU_DATA!$G$5:$G$500,"ST")</f>
        <v>0</v>
      </c>
      <c r="C14" s="132">
        <f>COUNTIFS(STU_DATA!$B$5:$B$500,"1",STU_DATA!$F$5:$F$500,"F",STU_DATA!$G$5:$G$500,"ST")</f>
        <v>0</v>
      </c>
      <c r="D14" s="133">
        <f t="shared" si="30"/>
        <v>0</v>
      </c>
      <c r="E14" s="132">
        <f>COUNTIFS(STU_DATA!$B$5:$B$500,"2",STU_DATA!$F$5:$F$500,"M",STU_DATA!$G$5:$G$500,"ST")</f>
        <v>0</v>
      </c>
      <c r="F14" s="132">
        <f>COUNTIFS(STU_DATA!$B$5:$B$500,"2",STU_DATA!$F$5:$F$500,"F",STU_DATA!$G$5:$G$500,"ST")</f>
        <v>1</v>
      </c>
      <c r="G14" s="133">
        <f t="shared" si="31"/>
        <v>1</v>
      </c>
      <c r="H14" s="132">
        <f>COUNTIFS(STU_DATA!$B$5:$B$500,"3",STU_DATA!$F$5:$F$500,"M",STU_DATA!$G$5:$G$500,"ST")</f>
        <v>1</v>
      </c>
      <c r="I14" s="132">
        <f>COUNTIFS(STU_DATA!$B$5:$B$500,"3",STU_DATA!$F$5:$F$500,"F",STU_DATA!$G$5:$G$500,"ST")</f>
        <v>1</v>
      </c>
      <c r="J14" s="133">
        <f t="shared" si="32"/>
        <v>2</v>
      </c>
      <c r="K14" s="132">
        <f>COUNTIFS(STU_DATA!$B$5:$B$500,"4",STU_DATA!$F$5:$F$500,"M",STU_DATA!$G$5:$G$500,"ST")</f>
        <v>0</v>
      </c>
      <c r="L14" s="132">
        <f>COUNTIFS(STU_DATA!$B$5:$B$500,"4",STU_DATA!$F$5:$F$500,"F",STU_DATA!$G$5:$G$500,"ST")</f>
        <v>0</v>
      </c>
      <c r="M14" s="133">
        <f t="shared" si="33"/>
        <v>0</v>
      </c>
      <c r="N14" s="132">
        <f>COUNTIFS(STU_DATA!$B$5:$B$500,"5",STU_DATA!$F$5:$F$500,"M",STU_DATA!$G$5:$G$500,"ST")</f>
        <v>0</v>
      </c>
      <c r="O14" s="132">
        <f>COUNTIFS(STU_DATA!$B$5:$B$500,"5",STU_DATA!$F$5:$F$500,"F",STU_DATA!$G$5:$G$500,"ST")</f>
        <v>2</v>
      </c>
      <c r="P14" s="133">
        <f t="shared" si="34"/>
        <v>2</v>
      </c>
      <c r="Q14" s="132">
        <f t="shared" si="35"/>
        <v>1</v>
      </c>
      <c r="R14" s="132">
        <f t="shared" si="35"/>
        <v>4</v>
      </c>
      <c r="S14" s="134">
        <f t="shared" si="36"/>
        <v>5</v>
      </c>
      <c r="T14" s="132">
        <f>COUNTIFS(STU_DATA!$B$5:$B$500,"6",STU_DATA!$F$5:$F$500,"M",STU_DATA!$G$5:$G$500,"ST")</f>
        <v>0</v>
      </c>
      <c r="U14" s="132">
        <f>COUNTIFS(STU_DATA!$B$5:$B$500,"6",STU_DATA!$F$5:$F$500,"F",STU_DATA!$G$5:$G$500,"ST")</f>
        <v>0</v>
      </c>
      <c r="V14" s="133">
        <f t="shared" si="37"/>
        <v>0</v>
      </c>
      <c r="W14" s="132">
        <f>COUNTIFS(STU_DATA!$B$5:$B$500,"7",STU_DATA!$F$5:$F$500,"M",STU_DATA!$G$5:$G$500,"ST")</f>
        <v>1</v>
      </c>
      <c r="X14" s="132">
        <f>COUNTIFS(STU_DATA!$B$5:$B$500,"7",STU_DATA!$F$5:$F$500,"F",STU_DATA!$G$5:$G$500,"ST")</f>
        <v>1</v>
      </c>
      <c r="Y14" s="133">
        <f t="shared" si="38"/>
        <v>2</v>
      </c>
      <c r="Z14" s="132">
        <f>COUNTIFS(STU_DATA!$B$5:$B$500,"8",STU_DATA!$F$5:$F$500,"M",STU_DATA!$G$5:$G$500,"ST")</f>
        <v>0</v>
      </c>
      <c r="AA14" s="132">
        <f>COUNTIFS(STU_DATA!$B$5:$B$500,"8",STU_DATA!$F$5:$F$500,"F",STU_DATA!$G$5:$G$500,"ST")</f>
        <v>0</v>
      </c>
      <c r="AB14" s="133">
        <f t="shared" si="39"/>
        <v>0</v>
      </c>
      <c r="AC14" s="170">
        <f t="shared" si="40"/>
        <v>1</v>
      </c>
      <c r="AD14" s="170">
        <f t="shared" si="40"/>
        <v>1</v>
      </c>
      <c r="AE14" s="134">
        <f t="shared" si="41"/>
        <v>2</v>
      </c>
      <c r="AF14" s="136">
        <f t="shared" si="28"/>
        <v>3</v>
      </c>
      <c r="AG14" s="136">
        <f t="shared" si="28"/>
        <v>9</v>
      </c>
      <c r="AH14" s="137">
        <f t="shared" si="29"/>
        <v>12</v>
      </c>
      <c r="AI14" s="519" t="s">
        <v>77</v>
      </c>
      <c r="AJ14" s="142" t="s">
        <v>78</v>
      </c>
      <c r="AK14" s="142"/>
      <c r="AL14" s="143" t="str">
        <f ca="1">TEXT(AL15,"DDD")</f>
        <v>Thu</v>
      </c>
      <c r="AM14" s="143" t="str">
        <f t="shared" ref="AM14:BP14" ca="1" si="42">TEXT(AM15,"DDD")</f>
        <v>Fri</v>
      </c>
      <c r="AN14" s="143" t="str">
        <f t="shared" ca="1" si="42"/>
        <v>Sat</v>
      </c>
      <c r="AO14" s="143" t="str">
        <f t="shared" ca="1" si="42"/>
        <v>Sun</v>
      </c>
      <c r="AP14" s="143" t="str">
        <f t="shared" ca="1" si="42"/>
        <v>Mon</v>
      </c>
      <c r="AQ14" s="143" t="str">
        <f t="shared" ca="1" si="42"/>
        <v>Tue</v>
      </c>
      <c r="AR14" s="143" t="str">
        <f t="shared" ca="1" si="42"/>
        <v>Wed</v>
      </c>
      <c r="AS14" s="143" t="str">
        <f t="shared" ca="1" si="42"/>
        <v>Thu</v>
      </c>
      <c r="AT14" s="143" t="str">
        <f t="shared" ca="1" si="42"/>
        <v>Fri</v>
      </c>
      <c r="AU14" s="143" t="str">
        <f t="shared" ca="1" si="42"/>
        <v>Sat</v>
      </c>
      <c r="AV14" s="143" t="str">
        <f t="shared" ca="1" si="42"/>
        <v>Sun</v>
      </c>
      <c r="AW14" s="143" t="str">
        <f t="shared" ca="1" si="42"/>
        <v>Mon</v>
      </c>
      <c r="AX14" s="143" t="str">
        <f t="shared" ca="1" si="42"/>
        <v>Tue</v>
      </c>
      <c r="AY14" s="143" t="str">
        <f t="shared" ca="1" si="42"/>
        <v>Wed</v>
      </c>
      <c r="AZ14" s="143" t="str">
        <f t="shared" ca="1" si="42"/>
        <v>Thu</v>
      </c>
      <c r="BA14" s="143" t="str">
        <f t="shared" ca="1" si="42"/>
        <v>Fri</v>
      </c>
      <c r="BB14" s="143" t="str">
        <f t="shared" ca="1" si="42"/>
        <v>Sat</v>
      </c>
      <c r="BC14" s="143" t="str">
        <f t="shared" ca="1" si="42"/>
        <v>Sun</v>
      </c>
      <c r="BD14" s="143" t="str">
        <f t="shared" ca="1" si="42"/>
        <v>Mon</v>
      </c>
      <c r="BE14" s="143" t="str">
        <f t="shared" ca="1" si="42"/>
        <v>Tue</v>
      </c>
      <c r="BF14" s="143" t="str">
        <f t="shared" ca="1" si="42"/>
        <v>Wed</v>
      </c>
      <c r="BG14" s="143" t="str">
        <f t="shared" ca="1" si="42"/>
        <v>Thu</v>
      </c>
      <c r="BH14" s="143" t="str">
        <f t="shared" ca="1" si="42"/>
        <v>Fri</v>
      </c>
      <c r="BI14" s="143" t="str">
        <f t="shared" ca="1" si="42"/>
        <v>Sat</v>
      </c>
      <c r="BJ14" s="143" t="str">
        <f t="shared" ca="1" si="42"/>
        <v>Sun</v>
      </c>
      <c r="BK14" s="143" t="str">
        <f t="shared" ca="1" si="42"/>
        <v>Mon</v>
      </c>
      <c r="BL14" s="143" t="str">
        <f t="shared" ca="1" si="42"/>
        <v>Tue</v>
      </c>
      <c r="BM14" s="143" t="str">
        <f t="shared" ca="1" si="42"/>
        <v>Wed</v>
      </c>
      <c r="BN14" s="143" t="str">
        <f t="shared" ca="1" si="42"/>
        <v>Thu</v>
      </c>
      <c r="BO14" s="143" t="str">
        <f t="shared" ca="1" si="42"/>
        <v>Fri</v>
      </c>
      <c r="BP14" s="143" t="str">
        <f t="shared" ca="1" si="42"/>
        <v>Sat</v>
      </c>
      <c r="BQ14" s="517" t="s">
        <v>79</v>
      </c>
      <c r="BR14" s="517"/>
      <c r="BS14" s="517"/>
      <c r="BT14" s="517" t="s">
        <v>80</v>
      </c>
      <c r="BU14" s="517"/>
      <c r="BV14" s="517"/>
      <c r="BW14" s="517" t="s">
        <v>5</v>
      </c>
      <c r="BX14" s="517"/>
      <c r="BY14" s="530"/>
      <c r="CF14" s="195" t="s">
        <v>893</v>
      </c>
    </row>
    <row r="15" spans="1:87" ht="15.6" customHeight="1" x14ac:dyDescent="0.25">
      <c r="A15" s="131" t="s">
        <v>5</v>
      </c>
      <c r="B15" s="133">
        <f>B11+B12+B13+B14</f>
        <v>8</v>
      </c>
      <c r="C15" s="133">
        <f>C11+C12+C13+C14</f>
        <v>2</v>
      </c>
      <c r="D15" s="133">
        <f t="shared" si="30"/>
        <v>10</v>
      </c>
      <c r="E15" s="133">
        <f>E11+E12+E13+E14</f>
        <v>3</v>
      </c>
      <c r="F15" s="133">
        <f t="shared" ref="F15:AB15" si="43">F11+F12+F13+F14</f>
        <v>6</v>
      </c>
      <c r="G15" s="133">
        <f t="shared" si="43"/>
        <v>9</v>
      </c>
      <c r="H15" s="133">
        <f t="shared" si="43"/>
        <v>8</v>
      </c>
      <c r="I15" s="133">
        <f t="shared" si="43"/>
        <v>7</v>
      </c>
      <c r="J15" s="133">
        <f t="shared" si="43"/>
        <v>15</v>
      </c>
      <c r="K15" s="133">
        <f t="shared" si="43"/>
        <v>7</v>
      </c>
      <c r="L15" s="133">
        <f t="shared" si="43"/>
        <v>8</v>
      </c>
      <c r="M15" s="133">
        <f t="shared" si="43"/>
        <v>15</v>
      </c>
      <c r="N15" s="133">
        <f t="shared" si="43"/>
        <v>2</v>
      </c>
      <c r="O15" s="133">
        <f t="shared" si="43"/>
        <v>11</v>
      </c>
      <c r="P15" s="133">
        <f t="shared" si="43"/>
        <v>13</v>
      </c>
      <c r="Q15" s="134">
        <f t="shared" si="43"/>
        <v>28</v>
      </c>
      <c r="R15" s="134">
        <f t="shared" si="43"/>
        <v>34</v>
      </c>
      <c r="S15" s="134">
        <f t="shared" si="43"/>
        <v>62</v>
      </c>
      <c r="T15" s="133">
        <f t="shared" si="43"/>
        <v>7</v>
      </c>
      <c r="U15" s="133">
        <f t="shared" si="43"/>
        <v>8</v>
      </c>
      <c r="V15" s="133">
        <f t="shared" si="43"/>
        <v>15</v>
      </c>
      <c r="W15" s="133">
        <f t="shared" si="43"/>
        <v>1</v>
      </c>
      <c r="X15" s="133">
        <f t="shared" si="43"/>
        <v>16</v>
      </c>
      <c r="Y15" s="133">
        <f t="shared" si="43"/>
        <v>17</v>
      </c>
      <c r="Z15" s="133">
        <f>Z11+Z12+Z13+Z14</f>
        <v>10</v>
      </c>
      <c r="AA15" s="133">
        <f t="shared" si="43"/>
        <v>8</v>
      </c>
      <c r="AB15" s="133">
        <f t="shared" si="43"/>
        <v>18</v>
      </c>
      <c r="AC15" s="134">
        <f>SUM(AC11:AC14)</f>
        <v>18</v>
      </c>
      <c r="AD15" s="134">
        <f t="shared" ref="AD15:AE15" si="44">SUM(AD11:AD14)</f>
        <v>32</v>
      </c>
      <c r="AE15" s="134">
        <f t="shared" si="44"/>
        <v>50</v>
      </c>
      <c r="AF15" s="136">
        <f>SUM(AF11:AF14)</f>
        <v>67</v>
      </c>
      <c r="AG15" s="136">
        <f>SUM(AG11:AG14)</f>
        <v>92</v>
      </c>
      <c r="AH15" s="137">
        <f t="shared" ref="AH15" si="45">AH11+AH12+AH13+AH14</f>
        <v>159</v>
      </c>
      <c r="AI15" s="519"/>
      <c r="AJ15" s="142"/>
      <c r="AK15" s="142"/>
      <c r="AL15" s="144">
        <f ca="1">AZ13</f>
        <v>44105</v>
      </c>
      <c r="AM15" s="145">
        <f ca="1">IF(AL15&lt;$BK$13,AL15+1,"")</f>
        <v>44106</v>
      </c>
      <c r="AN15" s="145">
        <f t="shared" ref="AN15:BP15" ca="1" si="46">IF(AM15&lt;$BK$13,AM15+1,"")</f>
        <v>44107</v>
      </c>
      <c r="AO15" s="145">
        <f t="shared" ca="1" si="46"/>
        <v>44108</v>
      </c>
      <c r="AP15" s="145">
        <f t="shared" ca="1" si="46"/>
        <v>44109</v>
      </c>
      <c r="AQ15" s="145">
        <f t="shared" ca="1" si="46"/>
        <v>44110</v>
      </c>
      <c r="AR15" s="145">
        <f t="shared" ca="1" si="46"/>
        <v>44111</v>
      </c>
      <c r="AS15" s="145">
        <f t="shared" ca="1" si="46"/>
        <v>44112</v>
      </c>
      <c r="AT15" s="145">
        <f t="shared" ca="1" si="46"/>
        <v>44113</v>
      </c>
      <c r="AU15" s="145">
        <f t="shared" ca="1" si="46"/>
        <v>44114</v>
      </c>
      <c r="AV15" s="145">
        <f t="shared" ca="1" si="46"/>
        <v>44115</v>
      </c>
      <c r="AW15" s="145">
        <f t="shared" ca="1" si="46"/>
        <v>44116</v>
      </c>
      <c r="AX15" s="145">
        <f t="shared" ca="1" si="46"/>
        <v>44117</v>
      </c>
      <c r="AY15" s="145">
        <f t="shared" ca="1" si="46"/>
        <v>44118</v>
      </c>
      <c r="AZ15" s="145">
        <f t="shared" ca="1" si="46"/>
        <v>44119</v>
      </c>
      <c r="BA15" s="145">
        <f t="shared" ca="1" si="46"/>
        <v>44120</v>
      </c>
      <c r="BB15" s="145">
        <f t="shared" ca="1" si="46"/>
        <v>44121</v>
      </c>
      <c r="BC15" s="145">
        <f t="shared" ca="1" si="46"/>
        <v>44122</v>
      </c>
      <c r="BD15" s="145">
        <f t="shared" ca="1" si="46"/>
        <v>44123</v>
      </c>
      <c r="BE15" s="145">
        <f t="shared" ca="1" si="46"/>
        <v>44124</v>
      </c>
      <c r="BF15" s="145">
        <f t="shared" ca="1" si="46"/>
        <v>44125</v>
      </c>
      <c r="BG15" s="145">
        <f t="shared" ca="1" si="46"/>
        <v>44126</v>
      </c>
      <c r="BH15" s="145">
        <f t="shared" ca="1" si="46"/>
        <v>44127</v>
      </c>
      <c r="BI15" s="145">
        <f t="shared" ca="1" si="46"/>
        <v>44128</v>
      </c>
      <c r="BJ15" s="145">
        <f t="shared" ca="1" si="46"/>
        <v>44129</v>
      </c>
      <c r="BK15" s="145">
        <f t="shared" ca="1" si="46"/>
        <v>44130</v>
      </c>
      <c r="BL15" s="145">
        <f t="shared" ca="1" si="46"/>
        <v>44131</v>
      </c>
      <c r="BM15" s="145">
        <f t="shared" ca="1" si="46"/>
        <v>44132</v>
      </c>
      <c r="BN15" s="145">
        <f t="shared" ca="1" si="46"/>
        <v>44133</v>
      </c>
      <c r="BO15" s="145">
        <f t="shared" ca="1" si="46"/>
        <v>44134</v>
      </c>
      <c r="BP15" s="145">
        <f t="shared" ca="1" si="46"/>
        <v>44135</v>
      </c>
      <c r="BQ15" s="146" t="s">
        <v>81</v>
      </c>
      <c r="BR15" s="147" t="s">
        <v>82</v>
      </c>
      <c r="BS15" s="148" t="s">
        <v>83</v>
      </c>
      <c r="BT15" s="146" t="s">
        <v>81</v>
      </c>
      <c r="BU15" s="147" t="s">
        <v>82</v>
      </c>
      <c r="BV15" s="148" t="s">
        <v>83</v>
      </c>
      <c r="BW15" s="146" t="s">
        <v>81</v>
      </c>
      <c r="BX15" s="147" t="s">
        <v>82</v>
      </c>
      <c r="BY15" s="148" t="s">
        <v>83</v>
      </c>
    </row>
    <row r="16" spans="1:87" ht="14.1" customHeight="1" x14ac:dyDescent="0.25">
      <c r="A16" s="149" t="s">
        <v>6</v>
      </c>
      <c r="B16" s="132">
        <f>COUNTIFS(STU_DATA!$B$5:$B$500,"1",STU_DATA!$F$5:$F$500,"M",STU_DATA!$H$5:$H$500,"Y")</f>
        <v>0</v>
      </c>
      <c r="C16" s="132">
        <f>COUNTIFS(STU_DATA!$B$5:$B$500,"1",STU_DATA!$F$5:$F$500,"F",STU_DATA!$H$5:$H$500,"Y")</f>
        <v>0</v>
      </c>
      <c r="D16" s="133">
        <f t="shared" si="30"/>
        <v>0</v>
      </c>
      <c r="E16" s="132">
        <f>COUNTIFS(STU_DATA!$B$5:$B$500,"2",STU_DATA!$F$5:$F$500,"M",STU_DATA!$H$5:$H$500,"Y")</f>
        <v>0</v>
      </c>
      <c r="F16" s="132">
        <f>COUNTIFS(STU_DATA!$B$5:$B$500,"2",STU_DATA!$F$5:$F$500,"F",STU_DATA!$H$5:$H$500,"Y")</f>
        <v>0</v>
      </c>
      <c r="G16" s="133">
        <f t="shared" si="31"/>
        <v>0</v>
      </c>
      <c r="H16" s="132">
        <f>COUNTIFS(STU_DATA!$B$5:$B$500,"3",STU_DATA!$F$5:$F$500,"M",STU_DATA!$H$5:$H$500,"Y")</f>
        <v>1</v>
      </c>
      <c r="I16" s="132">
        <f>COUNTIFS(STU_DATA!$B$5:$B$500,"3",STU_DATA!$F$5:$F$500,"F",STU_DATA!$H$5:$H$500,"Y")</f>
        <v>0</v>
      </c>
      <c r="J16" s="133">
        <f t="shared" si="32"/>
        <v>1</v>
      </c>
      <c r="K16" s="132">
        <f>COUNTIFS(STU_DATA!$B$5:$B$500,"4",STU_DATA!$F$5:$F$500,"M",STU_DATA!$H$5:$H$500,"Y")</f>
        <v>0</v>
      </c>
      <c r="L16" s="132">
        <f>COUNTIFS(STU_DATA!$B$5:$B$500,"4",STU_DATA!$F$5:$F$500,"F",STU_DATA!$H$5:$H$500,"Y")</f>
        <v>0</v>
      </c>
      <c r="M16" s="133">
        <f t="shared" si="33"/>
        <v>0</v>
      </c>
      <c r="N16" s="132">
        <f>COUNTIFS(STU_DATA!$B$5:$B$500,"5",STU_DATA!$F$5:$F$500,"M",STU_DATA!$H$5:$H$500,"Y")</f>
        <v>0</v>
      </c>
      <c r="O16" s="132">
        <f>COUNTIFS(STU_DATA!$B$5:$B$500,"5",STU_DATA!$F$5:$F$500,"F",STU_DATA!$H$5:$H$500,"Y")</f>
        <v>0</v>
      </c>
      <c r="P16" s="133">
        <f t="shared" si="34"/>
        <v>0</v>
      </c>
      <c r="Q16" s="134">
        <f>B16+E16+H16+K16+N16</f>
        <v>1</v>
      </c>
      <c r="R16" s="134">
        <f>C16+F16+I16+L16+O16</f>
        <v>0</v>
      </c>
      <c r="S16" s="134">
        <f t="shared" ref="S16" si="47">Q16+R16</f>
        <v>1</v>
      </c>
      <c r="T16" s="132">
        <f>COUNTIFS(STU_DATA!$B$5:$B$500,"6",STU_DATA!$F$5:$F$500,"M",STU_DATA!$H$5:$H$500,"Y")</f>
        <v>0</v>
      </c>
      <c r="U16" s="132">
        <f>COUNTIFS(STU_DATA!$B$5:$B$500,"6",STU_DATA!$F$5:$F$500,"F",STU_DATA!$H$5:$H$500,"Y")</f>
        <v>0</v>
      </c>
      <c r="V16" s="133">
        <f t="shared" ref="V16" si="48">T16+U16</f>
        <v>0</v>
      </c>
      <c r="W16" s="132">
        <f>COUNTIFS(STU_DATA!$B$5:$B$500,"7",STU_DATA!$F$5:$F$500,"M",STU_DATA!$H$5:$H$500,"Y")</f>
        <v>0</v>
      </c>
      <c r="X16" s="132">
        <f>COUNTIFS(STU_DATA!$B$5:$B$500,"7",STU_DATA!$F$5:$F$500,"F",STU_DATA!$H$5:$H$500,"Y")</f>
        <v>0</v>
      </c>
      <c r="Y16" s="133">
        <f t="shared" ref="Y16" si="49">W16+X16</f>
        <v>0</v>
      </c>
      <c r="Z16" s="132">
        <f>COUNTIFS(STU_DATA!$B$5:$B$500,"8",STU_DATA!$F$5:$F$500,"M",STU_DATA!$H$5:$H$500,"Y")</f>
        <v>1</v>
      </c>
      <c r="AA16" s="132">
        <f>COUNTIFS(STU_DATA!$B$5:$B$500,"8",STU_DATA!$F$5:$F$500,"F",STU_DATA!$H$5:$H$500,"Y")</f>
        <v>1</v>
      </c>
      <c r="AB16" s="133">
        <f t="shared" ref="AB16" si="50">Z16+AA16</f>
        <v>2</v>
      </c>
      <c r="AC16" s="134">
        <f>T16+W16+Z16</f>
        <v>1</v>
      </c>
      <c r="AD16" s="134">
        <f>U16+X16+AA16</f>
        <v>1</v>
      </c>
      <c r="AE16" s="134">
        <f>SUM(AC16:AD16)</f>
        <v>2</v>
      </c>
      <c r="AF16" s="136">
        <f>K16+N16+Q16+W16+Z16</f>
        <v>2</v>
      </c>
      <c r="AG16" s="136">
        <f>L16+O16+R16+X16+AA16</f>
        <v>1</v>
      </c>
      <c r="AH16" s="137">
        <f t="shared" ref="AH16" si="51">AF16+AG16</f>
        <v>3</v>
      </c>
      <c r="AI16" s="150">
        <v>1</v>
      </c>
      <c r="AJ16" s="491" t="str">
        <f>IF(AJ4="","",AJ4)</f>
        <v>GURUCHARAN SINGH</v>
      </c>
      <c r="AK16" s="492"/>
      <c r="AL16" s="196" t="s">
        <v>939</v>
      </c>
      <c r="AM16" s="196" t="s">
        <v>885</v>
      </c>
      <c r="AN16" s="196" t="s">
        <v>885</v>
      </c>
      <c r="AO16" s="196"/>
      <c r="AP16" s="196"/>
      <c r="AQ16" s="196" t="s">
        <v>885</v>
      </c>
      <c r="AR16" s="196" t="s">
        <v>885</v>
      </c>
      <c r="AS16" s="196" t="s">
        <v>885</v>
      </c>
      <c r="AT16" s="196" t="s">
        <v>885</v>
      </c>
      <c r="AU16" s="196" t="s">
        <v>885</v>
      </c>
      <c r="AV16" s="196"/>
      <c r="AW16" s="196" t="s">
        <v>885</v>
      </c>
      <c r="AX16" s="196" t="s">
        <v>885</v>
      </c>
      <c r="AY16" s="196" t="s">
        <v>885</v>
      </c>
      <c r="AZ16" s="196" t="s">
        <v>81</v>
      </c>
      <c r="BA16" s="196" t="s">
        <v>885</v>
      </c>
      <c r="BB16" s="196" t="s">
        <v>885</v>
      </c>
      <c r="BC16" s="196"/>
      <c r="BD16" s="196"/>
      <c r="BE16" s="196" t="s">
        <v>81</v>
      </c>
      <c r="BF16" s="196" t="s">
        <v>885</v>
      </c>
      <c r="BG16" s="196" t="s">
        <v>885</v>
      </c>
      <c r="BH16" s="196" t="s">
        <v>885</v>
      </c>
      <c r="BI16" s="196" t="s">
        <v>885</v>
      </c>
      <c r="BJ16" s="196"/>
      <c r="BK16" s="196"/>
      <c r="BL16" s="196" t="s">
        <v>885</v>
      </c>
      <c r="BM16" s="196" t="s">
        <v>885</v>
      </c>
      <c r="BN16" s="196" t="s">
        <v>885</v>
      </c>
      <c r="BO16" s="196" t="s">
        <v>885</v>
      </c>
      <c r="BP16" s="196" t="s">
        <v>885</v>
      </c>
      <c r="BQ16" s="151">
        <f>COUNTIF(AL16:BP16,"CL")</f>
        <v>2</v>
      </c>
      <c r="BR16" s="151">
        <f>COUNTIF(AL16:BP16,"ML")</f>
        <v>0</v>
      </c>
      <c r="BS16" s="151">
        <f>COUNTIF(AL16:BP16,"PL")</f>
        <v>0</v>
      </c>
      <c r="BT16" s="151">
        <f>SEP!BW16</f>
        <v>3</v>
      </c>
      <c r="BU16" s="151">
        <f>SEP!BX16</f>
        <v>0</v>
      </c>
      <c r="BV16" s="151">
        <f>SEP!BY16</f>
        <v>0</v>
      </c>
      <c r="BW16" s="152">
        <f>BT16+BQ16</f>
        <v>5</v>
      </c>
      <c r="BX16" s="152">
        <f>BU16+BR16</f>
        <v>0</v>
      </c>
      <c r="BY16" s="153">
        <f>BV16+BS16</f>
        <v>0</v>
      </c>
    </row>
    <row r="17" spans="1:84" ht="15.95" customHeight="1" x14ac:dyDescent="0.25">
      <c r="A17" s="154" t="s">
        <v>16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0">
        <v>2</v>
      </c>
      <c r="AJ17" s="491" t="str">
        <f t="shared" ref="AJ17:AJ24" si="52">IF(AJ5="","",AJ5)</f>
        <v>SHYAM</v>
      </c>
      <c r="AK17" s="492"/>
      <c r="AL17" s="196" t="s">
        <v>885</v>
      </c>
      <c r="AM17" s="196" t="s">
        <v>885</v>
      </c>
      <c r="AN17" s="196" t="s">
        <v>885</v>
      </c>
      <c r="AO17" s="196"/>
      <c r="AP17" s="196"/>
      <c r="AQ17" s="196" t="s">
        <v>885</v>
      </c>
      <c r="AR17" s="196" t="s">
        <v>885</v>
      </c>
      <c r="AS17" s="196" t="s">
        <v>885</v>
      </c>
      <c r="AT17" s="196" t="s">
        <v>885</v>
      </c>
      <c r="AU17" s="196" t="s">
        <v>885</v>
      </c>
      <c r="AV17" s="196"/>
      <c r="AW17" s="196" t="s">
        <v>885</v>
      </c>
      <c r="AX17" s="196" t="s">
        <v>885</v>
      </c>
      <c r="AY17" s="196" t="s">
        <v>885</v>
      </c>
      <c r="AZ17" s="196" t="s">
        <v>885</v>
      </c>
      <c r="BA17" s="196" t="s">
        <v>885</v>
      </c>
      <c r="BB17" s="196" t="s">
        <v>885</v>
      </c>
      <c r="BC17" s="196"/>
      <c r="BD17" s="196" t="s">
        <v>885</v>
      </c>
      <c r="BE17" s="196" t="s">
        <v>885</v>
      </c>
      <c r="BF17" s="196" t="s">
        <v>885</v>
      </c>
      <c r="BG17" s="196" t="s">
        <v>885</v>
      </c>
      <c r="BH17" s="196" t="s">
        <v>885</v>
      </c>
      <c r="BI17" s="196" t="s">
        <v>885</v>
      </c>
      <c r="BJ17" s="196"/>
      <c r="BK17" s="196" t="s">
        <v>885</v>
      </c>
      <c r="BL17" s="196" t="s">
        <v>885</v>
      </c>
      <c r="BM17" s="196" t="s">
        <v>81</v>
      </c>
      <c r="BN17" s="196" t="s">
        <v>885</v>
      </c>
      <c r="BO17" s="196" t="s">
        <v>81</v>
      </c>
      <c r="BP17" s="196" t="s">
        <v>885</v>
      </c>
      <c r="BQ17" s="151">
        <f t="shared" ref="BQ17:BQ24" si="53">COUNTIF(AL17:BP17,"CL")</f>
        <v>2</v>
      </c>
      <c r="BR17" s="151">
        <f t="shared" ref="BR17:BR24" si="54">COUNTIF(AL17:BP17,"ML")</f>
        <v>0</v>
      </c>
      <c r="BS17" s="151">
        <f t="shared" ref="BS17:BS24" si="55">COUNTIF(AL17:BP17,"PL")</f>
        <v>0</v>
      </c>
      <c r="BT17" s="151">
        <f>SEP!BW17</f>
        <v>6</v>
      </c>
      <c r="BU17" s="151">
        <f>SEP!BX17</f>
        <v>2</v>
      </c>
      <c r="BV17" s="151">
        <f>SEP!BY17</f>
        <v>0</v>
      </c>
      <c r="BW17" s="152">
        <f t="shared" ref="BW17:BY24" si="56">BT17+BQ17</f>
        <v>8</v>
      </c>
      <c r="BX17" s="152">
        <f t="shared" si="56"/>
        <v>2</v>
      </c>
      <c r="BY17" s="153">
        <f t="shared" si="56"/>
        <v>0</v>
      </c>
    </row>
    <row r="18" spans="1:84" x14ac:dyDescent="0.25">
      <c r="A18" s="157" t="s">
        <v>47</v>
      </c>
      <c r="B18" s="495" t="str">
        <f>IF(MASTER!I21="","",MASTER!I21)</f>
        <v xml:space="preserve">जग्गा सिह </v>
      </c>
      <c r="C18" s="496"/>
      <c r="D18" s="496"/>
      <c r="E18" s="497"/>
      <c r="F18" s="158"/>
      <c r="G18" s="158"/>
      <c r="H18" s="158"/>
      <c r="I18" s="158"/>
      <c r="J18" s="495" t="s">
        <v>49</v>
      </c>
      <c r="K18" s="497"/>
      <c r="L18" s="495" t="str">
        <f>IF(MASTER!I22="","",MASTER!I22)</f>
        <v>हंसराज जोशी</v>
      </c>
      <c r="M18" s="496"/>
      <c r="N18" s="496"/>
      <c r="O18" s="496"/>
      <c r="P18" s="497"/>
      <c r="Q18" s="158"/>
      <c r="R18" s="158"/>
      <c r="S18" s="158" t="s">
        <v>50</v>
      </c>
      <c r="T18" s="160"/>
      <c r="U18" s="160"/>
      <c r="V18" s="495" t="str">
        <f>IF(MASTER!I23="","",MASTER!I23)</f>
        <v>012345678910</v>
      </c>
      <c r="W18" s="496"/>
      <c r="X18" s="496"/>
      <c r="Y18" s="497"/>
      <c r="Z18" s="518" t="s">
        <v>52</v>
      </c>
      <c r="AA18" s="518"/>
      <c r="AB18" s="495" t="str">
        <f>IF(MASTER!I24="","",MASTER!I24)</f>
        <v/>
      </c>
      <c r="AC18" s="496"/>
      <c r="AD18" s="496"/>
      <c r="AE18" s="497"/>
      <c r="AF18" s="160"/>
      <c r="AG18" s="160"/>
      <c r="AH18" s="161"/>
      <c r="AI18" s="150">
        <v>3</v>
      </c>
      <c r="AJ18" s="491" t="str">
        <f t="shared" si="52"/>
        <v>ANIL</v>
      </c>
      <c r="AK18" s="492"/>
      <c r="AL18" s="196" t="s">
        <v>81</v>
      </c>
      <c r="AM18" s="196" t="s">
        <v>885</v>
      </c>
      <c r="AN18" s="196" t="s">
        <v>885</v>
      </c>
      <c r="AO18" s="196"/>
      <c r="AP18" s="196"/>
      <c r="AQ18" s="196" t="s">
        <v>885</v>
      </c>
      <c r="AR18" s="196" t="s">
        <v>885</v>
      </c>
      <c r="AS18" s="196" t="s">
        <v>885</v>
      </c>
      <c r="AT18" s="196" t="s">
        <v>885</v>
      </c>
      <c r="AU18" s="196" t="s">
        <v>885</v>
      </c>
      <c r="AV18" s="196"/>
      <c r="AW18" s="196" t="s">
        <v>885</v>
      </c>
      <c r="AX18" s="196" t="s">
        <v>885</v>
      </c>
      <c r="AY18" s="196" t="s">
        <v>885</v>
      </c>
      <c r="AZ18" s="196" t="s">
        <v>885</v>
      </c>
      <c r="BA18" s="196" t="s">
        <v>885</v>
      </c>
      <c r="BB18" s="196" t="s">
        <v>885</v>
      </c>
      <c r="BC18" s="196"/>
      <c r="BD18" s="196" t="s">
        <v>885</v>
      </c>
      <c r="BE18" s="196" t="s">
        <v>885</v>
      </c>
      <c r="BF18" s="196" t="s">
        <v>885</v>
      </c>
      <c r="BG18" s="196" t="s">
        <v>82</v>
      </c>
      <c r="BH18" s="196" t="s">
        <v>82</v>
      </c>
      <c r="BI18" s="196" t="s">
        <v>82</v>
      </c>
      <c r="BJ18" s="196"/>
      <c r="BK18" s="196" t="s">
        <v>885</v>
      </c>
      <c r="BL18" s="196" t="s">
        <v>885</v>
      </c>
      <c r="BM18" s="196" t="s">
        <v>885</v>
      </c>
      <c r="BN18" s="196" t="s">
        <v>885</v>
      </c>
      <c r="BO18" s="196" t="s">
        <v>885</v>
      </c>
      <c r="BP18" s="196" t="s">
        <v>885</v>
      </c>
      <c r="BQ18" s="151">
        <f t="shared" si="53"/>
        <v>1</v>
      </c>
      <c r="BR18" s="151">
        <f t="shared" si="54"/>
        <v>3</v>
      </c>
      <c r="BS18" s="151">
        <f t="shared" si="55"/>
        <v>0</v>
      </c>
      <c r="BT18" s="151">
        <f>SEP!BW18</f>
        <v>4</v>
      </c>
      <c r="BU18" s="151">
        <f>SEP!BX18</f>
        <v>10</v>
      </c>
      <c r="BV18" s="151">
        <f>SEP!BY18</f>
        <v>3</v>
      </c>
      <c r="BW18" s="152">
        <f t="shared" si="56"/>
        <v>5</v>
      </c>
      <c r="BX18" s="152">
        <f t="shared" si="56"/>
        <v>13</v>
      </c>
      <c r="BY18" s="153">
        <f t="shared" si="56"/>
        <v>3</v>
      </c>
    </row>
    <row r="19" spans="1:84" x14ac:dyDescent="0.25">
      <c r="A19" s="162" t="s">
        <v>58</v>
      </c>
      <c r="B19" s="606"/>
      <c r="C19" s="607"/>
      <c r="D19" s="607"/>
      <c r="E19" s="608"/>
      <c r="F19" s="495" t="s">
        <v>48</v>
      </c>
      <c r="G19" s="496"/>
      <c r="H19" s="497"/>
      <c r="I19" s="235"/>
      <c r="J19" s="163" t="s">
        <v>57</v>
      </c>
      <c r="K19" s="158"/>
      <c r="L19" s="495" t="str">
        <f>IF(MASTER!I25="","",MASTER!I25)</f>
        <v>16</v>
      </c>
      <c r="M19" s="496"/>
      <c r="N19" s="496"/>
      <c r="O19" s="496"/>
      <c r="P19" s="497"/>
      <c r="Q19" s="158"/>
      <c r="R19" s="158"/>
      <c r="S19" s="158" t="s">
        <v>51</v>
      </c>
      <c r="T19" s="160"/>
      <c r="U19" s="160"/>
      <c r="V19" s="495" t="str">
        <f>IF(MASTER!V21="","",MASTER!V21)</f>
        <v/>
      </c>
      <c r="W19" s="496"/>
      <c r="X19" s="496"/>
      <c r="Y19" s="497"/>
      <c r="Z19" s="518" t="s">
        <v>52</v>
      </c>
      <c r="AA19" s="518"/>
      <c r="AB19" s="495" t="str">
        <f>IF(MASTER!V22="","",MASTER!V22)</f>
        <v xml:space="preserve">PNB रावला </v>
      </c>
      <c r="AC19" s="496"/>
      <c r="AD19" s="496"/>
      <c r="AE19" s="497"/>
      <c r="AF19" s="160"/>
      <c r="AG19" s="160"/>
      <c r="AH19" s="161"/>
      <c r="AI19" s="150">
        <v>4</v>
      </c>
      <c r="AJ19" s="491" t="str">
        <f t="shared" si="52"/>
        <v>ANIL</v>
      </c>
      <c r="AK19" s="492"/>
      <c r="AL19" s="196" t="s">
        <v>885</v>
      </c>
      <c r="AM19" s="196" t="s">
        <v>885</v>
      </c>
      <c r="AN19" s="196" t="s">
        <v>82</v>
      </c>
      <c r="AO19" s="196"/>
      <c r="AP19" s="196"/>
      <c r="AQ19" s="196" t="s">
        <v>885</v>
      </c>
      <c r="AR19" s="196" t="s">
        <v>885</v>
      </c>
      <c r="AS19" s="196" t="s">
        <v>885</v>
      </c>
      <c r="AT19" s="196" t="s">
        <v>885</v>
      </c>
      <c r="AU19" s="196" t="s">
        <v>885</v>
      </c>
      <c r="AV19" s="196"/>
      <c r="AW19" s="196" t="s">
        <v>885</v>
      </c>
      <c r="AX19" s="196" t="s">
        <v>885</v>
      </c>
      <c r="AY19" s="196" t="s">
        <v>885</v>
      </c>
      <c r="AZ19" s="196" t="s">
        <v>885</v>
      </c>
      <c r="BA19" s="196" t="s">
        <v>885</v>
      </c>
      <c r="BB19" s="196" t="s">
        <v>885</v>
      </c>
      <c r="BC19" s="196"/>
      <c r="BD19" s="196" t="s">
        <v>885</v>
      </c>
      <c r="BE19" s="196" t="s">
        <v>885</v>
      </c>
      <c r="BF19" s="196" t="s">
        <v>885</v>
      </c>
      <c r="BG19" s="196" t="s">
        <v>885</v>
      </c>
      <c r="BH19" s="196" t="s">
        <v>885</v>
      </c>
      <c r="BI19" s="196" t="s">
        <v>885</v>
      </c>
      <c r="BJ19" s="196"/>
      <c r="BK19" s="196" t="s">
        <v>885</v>
      </c>
      <c r="BL19" s="196" t="s">
        <v>885</v>
      </c>
      <c r="BM19" s="196" t="s">
        <v>885</v>
      </c>
      <c r="BN19" s="196" t="s">
        <v>885</v>
      </c>
      <c r="BO19" s="196" t="s">
        <v>885</v>
      </c>
      <c r="BP19" s="196" t="s">
        <v>885</v>
      </c>
      <c r="BQ19" s="151">
        <f t="shared" si="53"/>
        <v>0</v>
      </c>
      <c r="BR19" s="151">
        <f t="shared" si="54"/>
        <v>1</v>
      </c>
      <c r="BS19" s="151">
        <f t="shared" si="55"/>
        <v>0</v>
      </c>
      <c r="BT19" s="151">
        <f>SEP!BW19</f>
        <v>0</v>
      </c>
      <c r="BU19" s="151">
        <f>SEP!BX19</f>
        <v>3</v>
      </c>
      <c r="BV19" s="151">
        <f>SEP!BY19</f>
        <v>0</v>
      </c>
      <c r="BW19" s="152">
        <f t="shared" si="56"/>
        <v>0</v>
      </c>
      <c r="BX19" s="152">
        <f t="shared" si="56"/>
        <v>4</v>
      </c>
      <c r="BY19" s="153">
        <f t="shared" si="56"/>
        <v>0</v>
      </c>
    </row>
    <row r="20" spans="1:84" ht="14.1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7"/>
      <c r="AI20" s="150">
        <v>5</v>
      </c>
      <c r="AJ20" s="491" t="str">
        <f t="shared" si="52"/>
        <v>GURUCHARAN SINGH</v>
      </c>
      <c r="AK20" s="492"/>
      <c r="AL20" s="196" t="s">
        <v>885</v>
      </c>
      <c r="AM20" s="196" t="s">
        <v>885</v>
      </c>
      <c r="AN20" s="196" t="s">
        <v>885</v>
      </c>
      <c r="AO20" s="196"/>
      <c r="AP20" s="196"/>
      <c r="AQ20" s="196" t="s">
        <v>885</v>
      </c>
      <c r="AR20" s="196" t="s">
        <v>885</v>
      </c>
      <c r="AS20" s="196" t="s">
        <v>885</v>
      </c>
      <c r="AT20" s="196" t="s">
        <v>885</v>
      </c>
      <c r="AU20" s="196" t="s">
        <v>885</v>
      </c>
      <c r="AV20" s="196"/>
      <c r="AW20" s="196" t="s">
        <v>885</v>
      </c>
      <c r="AX20" s="196" t="s">
        <v>885</v>
      </c>
      <c r="AY20" s="196" t="s">
        <v>885</v>
      </c>
      <c r="AZ20" s="196" t="s">
        <v>885</v>
      </c>
      <c r="BA20" s="196" t="s">
        <v>885</v>
      </c>
      <c r="BB20" s="196" t="s">
        <v>885</v>
      </c>
      <c r="BC20" s="196"/>
      <c r="BD20" s="196" t="s">
        <v>885</v>
      </c>
      <c r="BE20" s="196" t="s">
        <v>885</v>
      </c>
      <c r="BF20" s="196" t="s">
        <v>885</v>
      </c>
      <c r="BG20" s="196" t="s">
        <v>885</v>
      </c>
      <c r="BH20" s="196" t="s">
        <v>885</v>
      </c>
      <c r="BI20" s="196" t="s">
        <v>885</v>
      </c>
      <c r="BJ20" s="196"/>
      <c r="BK20" s="196" t="s">
        <v>885</v>
      </c>
      <c r="BL20" s="196" t="s">
        <v>885</v>
      </c>
      <c r="BM20" s="196" t="s">
        <v>885</v>
      </c>
      <c r="BN20" s="196" t="s">
        <v>885</v>
      </c>
      <c r="BO20" s="196" t="s">
        <v>885</v>
      </c>
      <c r="BP20" s="196" t="s">
        <v>885</v>
      </c>
      <c r="BQ20" s="151">
        <f t="shared" si="53"/>
        <v>0</v>
      </c>
      <c r="BR20" s="151">
        <f t="shared" si="54"/>
        <v>0</v>
      </c>
      <c r="BS20" s="151">
        <f t="shared" si="55"/>
        <v>0</v>
      </c>
      <c r="BT20" s="151">
        <f>SEP!BW20</f>
        <v>0</v>
      </c>
      <c r="BU20" s="151">
        <f>SEP!BX20</f>
        <v>0</v>
      </c>
      <c r="BV20" s="151">
        <f>SEP!BY20</f>
        <v>0</v>
      </c>
      <c r="BW20" s="152">
        <f t="shared" si="56"/>
        <v>0</v>
      </c>
      <c r="BX20" s="152">
        <f t="shared" si="56"/>
        <v>0</v>
      </c>
      <c r="BY20" s="153">
        <f t="shared" si="56"/>
        <v>0</v>
      </c>
    </row>
    <row r="21" spans="1:84" ht="13.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7"/>
      <c r="AI21" s="150">
        <v>6</v>
      </c>
      <c r="AJ21" s="491" t="str">
        <f t="shared" si="52"/>
        <v>GURUCHARAN SINGH</v>
      </c>
      <c r="AK21" s="492"/>
      <c r="AL21" s="196" t="s">
        <v>885</v>
      </c>
      <c r="AM21" s="196" t="s">
        <v>885</v>
      </c>
      <c r="AN21" s="196" t="s">
        <v>885</v>
      </c>
      <c r="AO21" s="196"/>
      <c r="AP21" s="196"/>
      <c r="AQ21" s="196" t="s">
        <v>885</v>
      </c>
      <c r="AR21" s="196" t="s">
        <v>885</v>
      </c>
      <c r="AS21" s="196" t="s">
        <v>885</v>
      </c>
      <c r="AT21" s="196" t="s">
        <v>885</v>
      </c>
      <c r="AU21" s="196" t="s">
        <v>885</v>
      </c>
      <c r="AV21" s="196"/>
      <c r="AW21" s="196" t="s">
        <v>885</v>
      </c>
      <c r="AX21" s="196" t="s">
        <v>885</v>
      </c>
      <c r="AY21" s="196" t="s">
        <v>885</v>
      </c>
      <c r="AZ21" s="196" t="s">
        <v>885</v>
      </c>
      <c r="BA21" s="196" t="s">
        <v>885</v>
      </c>
      <c r="BB21" s="196" t="s">
        <v>885</v>
      </c>
      <c r="BC21" s="196"/>
      <c r="BD21" s="196" t="s">
        <v>885</v>
      </c>
      <c r="BE21" s="196" t="s">
        <v>885</v>
      </c>
      <c r="BF21" s="196" t="s">
        <v>885</v>
      </c>
      <c r="BG21" s="196" t="s">
        <v>885</v>
      </c>
      <c r="BH21" s="196" t="s">
        <v>885</v>
      </c>
      <c r="BI21" s="196" t="s">
        <v>885</v>
      </c>
      <c r="BJ21" s="196"/>
      <c r="BK21" s="196" t="s">
        <v>885</v>
      </c>
      <c r="BL21" s="196" t="s">
        <v>885</v>
      </c>
      <c r="BM21" s="196" t="s">
        <v>885</v>
      </c>
      <c r="BN21" s="196" t="s">
        <v>885</v>
      </c>
      <c r="BO21" s="196" t="s">
        <v>885</v>
      </c>
      <c r="BP21" s="196" t="s">
        <v>885</v>
      </c>
      <c r="BQ21" s="151">
        <f t="shared" si="53"/>
        <v>0</v>
      </c>
      <c r="BR21" s="151">
        <f t="shared" si="54"/>
        <v>0</v>
      </c>
      <c r="BS21" s="151">
        <f t="shared" si="55"/>
        <v>0</v>
      </c>
      <c r="BT21" s="151">
        <f>SEP!BW21</f>
        <v>0</v>
      </c>
      <c r="BU21" s="151">
        <f>SEP!BX21</f>
        <v>0</v>
      </c>
      <c r="BV21" s="151">
        <f>SEP!BY21</f>
        <v>0</v>
      </c>
      <c r="BW21" s="152">
        <f t="shared" si="56"/>
        <v>0</v>
      </c>
      <c r="BX21" s="152">
        <f t="shared" si="56"/>
        <v>0</v>
      </c>
      <c r="BY21" s="153">
        <f t="shared" si="56"/>
        <v>0</v>
      </c>
    </row>
    <row r="22" spans="1:84" s="198" customFormat="1" ht="14.45" customHeight="1" x14ac:dyDescent="0.25">
      <c r="A22" s="511" t="s">
        <v>17</v>
      </c>
      <c r="B22" s="505" t="s">
        <v>18</v>
      </c>
      <c r="C22" s="506"/>
      <c r="D22" s="505" t="s">
        <v>22</v>
      </c>
      <c r="E22" s="506"/>
      <c r="F22" s="505" t="s">
        <v>20</v>
      </c>
      <c r="G22" s="506"/>
      <c r="H22" s="504" t="s">
        <v>25</v>
      </c>
      <c r="I22" s="505" t="s">
        <v>21</v>
      </c>
      <c r="J22" s="506"/>
      <c r="K22" s="505" t="s">
        <v>26</v>
      </c>
      <c r="L22" s="506"/>
      <c r="M22" s="505" t="s">
        <v>24</v>
      </c>
      <c r="N22" s="506"/>
      <c r="O22" s="504" t="s">
        <v>25</v>
      </c>
      <c r="P22" s="504" t="s">
        <v>23</v>
      </c>
      <c r="Q22" s="504" t="s">
        <v>25</v>
      </c>
      <c r="R22" s="505" t="s">
        <v>25</v>
      </c>
      <c r="S22" s="506"/>
      <c r="T22" s="505" t="s">
        <v>25</v>
      </c>
      <c r="U22" s="506"/>
      <c r="V22" s="505" t="s">
        <v>5</v>
      </c>
      <c r="W22" s="580"/>
      <c r="X22" s="506"/>
      <c r="Y22" s="505" t="s">
        <v>31</v>
      </c>
      <c r="Z22" s="506"/>
      <c r="AA22" s="512" t="s">
        <v>27</v>
      </c>
      <c r="AB22" s="513"/>
      <c r="AC22" s="513"/>
      <c r="AD22" s="513"/>
      <c r="AE22" s="513"/>
      <c r="AF22" s="513"/>
      <c r="AG22" s="513"/>
      <c r="AH22" s="514"/>
      <c r="AI22" s="150">
        <v>7</v>
      </c>
      <c r="AJ22" s="491" t="str">
        <f t="shared" si="52"/>
        <v>SHYAM</v>
      </c>
      <c r="AK22" s="492"/>
      <c r="AL22" s="196" t="s">
        <v>885</v>
      </c>
      <c r="AM22" s="196" t="s">
        <v>885</v>
      </c>
      <c r="AN22" s="196" t="s">
        <v>885</v>
      </c>
      <c r="AO22" s="196"/>
      <c r="AP22" s="196"/>
      <c r="AQ22" s="196" t="s">
        <v>885</v>
      </c>
      <c r="AR22" s="196" t="s">
        <v>885</v>
      </c>
      <c r="AS22" s="196" t="s">
        <v>885</v>
      </c>
      <c r="AT22" s="196" t="s">
        <v>885</v>
      </c>
      <c r="AU22" s="196" t="s">
        <v>885</v>
      </c>
      <c r="AV22" s="196"/>
      <c r="AW22" s="196" t="s">
        <v>885</v>
      </c>
      <c r="AX22" s="196" t="s">
        <v>885</v>
      </c>
      <c r="AY22" s="196" t="s">
        <v>885</v>
      </c>
      <c r="AZ22" s="196" t="s">
        <v>885</v>
      </c>
      <c r="BA22" s="196" t="s">
        <v>885</v>
      </c>
      <c r="BB22" s="196" t="s">
        <v>885</v>
      </c>
      <c r="BC22" s="196"/>
      <c r="BD22" s="196" t="s">
        <v>885</v>
      </c>
      <c r="BE22" s="196" t="s">
        <v>83</v>
      </c>
      <c r="BF22" s="196" t="s">
        <v>885</v>
      </c>
      <c r="BG22" s="196" t="s">
        <v>885</v>
      </c>
      <c r="BH22" s="196" t="s">
        <v>885</v>
      </c>
      <c r="BI22" s="196" t="s">
        <v>885</v>
      </c>
      <c r="BJ22" s="196"/>
      <c r="BK22" s="196" t="s">
        <v>885</v>
      </c>
      <c r="BL22" s="196" t="s">
        <v>885</v>
      </c>
      <c r="BM22" s="196" t="s">
        <v>885</v>
      </c>
      <c r="BN22" s="196" t="s">
        <v>885</v>
      </c>
      <c r="BO22" s="196" t="s">
        <v>885</v>
      </c>
      <c r="BP22" s="196" t="s">
        <v>885</v>
      </c>
      <c r="BQ22" s="151">
        <f t="shared" si="53"/>
        <v>0</v>
      </c>
      <c r="BR22" s="151">
        <f t="shared" si="54"/>
        <v>0</v>
      </c>
      <c r="BS22" s="151">
        <f t="shared" si="55"/>
        <v>1</v>
      </c>
      <c r="BT22" s="151">
        <f>SEP!BW22</f>
        <v>0</v>
      </c>
      <c r="BU22" s="151">
        <f>SEP!BX22</f>
        <v>0</v>
      </c>
      <c r="BV22" s="151">
        <f>SEP!BY22</f>
        <v>3</v>
      </c>
      <c r="BW22" s="152">
        <f t="shared" si="56"/>
        <v>0</v>
      </c>
      <c r="BX22" s="152">
        <f t="shared" si="56"/>
        <v>0</v>
      </c>
      <c r="BY22" s="153">
        <f t="shared" si="56"/>
        <v>4</v>
      </c>
      <c r="CF22" s="195"/>
    </row>
    <row r="23" spans="1:84" s="198" customFormat="1" ht="18.600000000000001" customHeight="1" x14ac:dyDescent="0.25">
      <c r="A23" s="511"/>
      <c r="B23" s="507"/>
      <c r="C23" s="508"/>
      <c r="D23" s="507"/>
      <c r="E23" s="508"/>
      <c r="F23" s="507"/>
      <c r="G23" s="508"/>
      <c r="H23" s="504"/>
      <c r="I23" s="507"/>
      <c r="J23" s="508"/>
      <c r="K23" s="507"/>
      <c r="L23" s="508"/>
      <c r="M23" s="507"/>
      <c r="N23" s="508"/>
      <c r="O23" s="504"/>
      <c r="P23" s="504"/>
      <c r="Q23" s="504"/>
      <c r="R23" s="507"/>
      <c r="S23" s="508"/>
      <c r="T23" s="507"/>
      <c r="U23" s="508"/>
      <c r="V23" s="507"/>
      <c r="W23" s="581"/>
      <c r="X23" s="508"/>
      <c r="Y23" s="507"/>
      <c r="Z23" s="508"/>
      <c r="AA23" s="504" t="s">
        <v>28</v>
      </c>
      <c r="AB23" s="504"/>
      <c r="AC23" s="512" t="s">
        <v>29</v>
      </c>
      <c r="AD23" s="515"/>
      <c r="AE23" s="512" t="s">
        <v>23</v>
      </c>
      <c r="AF23" s="515"/>
      <c r="AG23" s="512" t="s">
        <v>30</v>
      </c>
      <c r="AH23" s="514"/>
      <c r="AI23" s="150">
        <v>8</v>
      </c>
      <c r="AJ23" s="491" t="str">
        <f t="shared" si="52"/>
        <v>GURUCHARAN SINGH</v>
      </c>
      <c r="AK23" s="492"/>
      <c r="AL23" s="196" t="s">
        <v>885</v>
      </c>
      <c r="AM23" s="196" t="s">
        <v>885</v>
      </c>
      <c r="AN23" s="196" t="s">
        <v>885</v>
      </c>
      <c r="AO23" s="196"/>
      <c r="AP23" s="196"/>
      <c r="AQ23" s="196" t="s">
        <v>885</v>
      </c>
      <c r="AR23" s="196" t="s">
        <v>885</v>
      </c>
      <c r="AS23" s="196" t="s">
        <v>885</v>
      </c>
      <c r="AT23" s="196" t="s">
        <v>885</v>
      </c>
      <c r="AU23" s="196" t="s">
        <v>885</v>
      </c>
      <c r="AV23" s="196"/>
      <c r="AW23" s="196" t="s">
        <v>885</v>
      </c>
      <c r="AX23" s="196" t="s">
        <v>885</v>
      </c>
      <c r="AY23" s="196" t="s">
        <v>885</v>
      </c>
      <c r="AZ23" s="196" t="s">
        <v>885</v>
      </c>
      <c r="BA23" s="196" t="s">
        <v>885</v>
      </c>
      <c r="BB23" s="196" t="s">
        <v>885</v>
      </c>
      <c r="BC23" s="196"/>
      <c r="BD23" s="196" t="s">
        <v>885</v>
      </c>
      <c r="BE23" s="196" t="s">
        <v>885</v>
      </c>
      <c r="BF23" s="196" t="s">
        <v>885</v>
      </c>
      <c r="BG23" s="196" t="s">
        <v>885</v>
      </c>
      <c r="BH23" s="196" t="s">
        <v>885</v>
      </c>
      <c r="BI23" s="196" t="s">
        <v>885</v>
      </c>
      <c r="BJ23" s="196"/>
      <c r="BK23" s="196" t="s">
        <v>885</v>
      </c>
      <c r="BL23" s="196" t="s">
        <v>885</v>
      </c>
      <c r="BM23" s="196" t="s">
        <v>885</v>
      </c>
      <c r="BN23" s="196" t="s">
        <v>885</v>
      </c>
      <c r="BO23" s="196" t="s">
        <v>885</v>
      </c>
      <c r="BP23" s="196" t="s">
        <v>885</v>
      </c>
      <c r="BQ23" s="151">
        <f t="shared" si="53"/>
        <v>0</v>
      </c>
      <c r="BR23" s="151">
        <f t="shared" si="54"/>
        <v>0</v>
      </c>
      <c r="BS23" s="151">
        <f t="shared" si="55"/>
        <v>0</v>
      </c>
      <c r="BT23" s="151">
        <f>SEP!BW23</f>
        <v>0</v>
      </c>
      <c r="BU23" s="151">
        <f>SEP!BX23</f>
        <v>0</v>
      </c>
      <c r="BV23" s="151">
        <f>SEP!BY23</f>
        <v>0</v>
      </c>
      <c r="BW23" s="152">
        <f t="shared" si="56"/>
        <v>0</v>
      </c>
      <c r="BX23" s="152">
        <f t="shared" si="56"/>
        <v>0</v>
      </c>
      <c r="BY23" s="153">
        <f t="shared" si="56"/>
        <v>0</v>
      </c>
      <c r="CF23" s="195"/>
    </row>
    <row r="24" spans="1:84" ht="15.95" customHeight="1" x14ac:dyDescent="0.25">
      <c r="A24" s="169" t="s">
        <v>32</v>
      </c>
      <c r="B24" s="527">
        <f>SEP!B28</f>
        <v>6000</v>
      </c>
      <c r="C24" s="528"/>
      <c r="D24" s="527">
        <f>SEP!D28</f>
        <v>997</v>
      </c>
      <c r="E24" s="528"/>
      <c r="F24" s="527">
        <f>SEP!F28</f>
        <v>100</v>
      </c>
      <c r="G24" s="528"/>
      <c r="H24" s="132">
        <f>SEP!H28</f>
        <v>1000</v>
      </c>
      <c r="I24" s="527">
        <f>SEP!I28</f>
        <v>2500</v>
      </c>
      <c r="J24" s="528"/>
      <c r="K24" s="527">
        <f>SEP!K28</f>
        <v>1000</v>
      </c>
      <c r="L24" s="528"/>
      <c r="M24" s="527">
        <f>SEP!M28</f>
        <v>3000</v>
      </c>
      <c r="N24" s="528"/>
      <c r="O24" s="132">
        <f>SEP!O28</f>
        <v>3100</v>
      </c>
      <c r="P24" s="132">
        <f>SEP!P28</f>
        <v>2000</v>
      </c>
      <c r="Q24" s="132">
        <f>SEP!Q28</f>
        <v>1506</v>
      </c>
      <c r="R24" s="523">
        <f>SEP!R28</f>
        <v>2500</v>
      </c>
      <c r="S24" s="523"/>
      <c r="T24" s="523">
        <f>SEP!T28</f>
        <v>2500</v>
      </c>
      <c r="U24" s="523"/>
      <c r="V24" s="577">
        <f>B24+D24+F24+H24+I24+K24+M24+O24+P24+Q24+R24+T24</f>
        <v>26203</v>
      </c>
      <c r="W24" s="578"/>
      <c r="X24" s="579"/>
      <c r="Y24" s="527">
        <f>SEP!Y28</f>
        <v>-20</v>
      </c>
      <c r="Z24" s="528"/>
      <c r="AA24" s="527">
        <f>SEP!AA28</f>
        <v>1000</v>
      </c>
      <c r="AB24" s="528"/>
      <c r="AC24" s="527">
        <f>SEP!AC28</f>
        <v>3100</v>
      </c>
      <c r="AD24" s="528"/>
      <c r="AE24" s="527">
        <f>SEP!AE28</f>
        <v>803</v>
      </c>
      <c r="AF24" s="528"/>
      <c r="AG24" s="527">
        <f>SEP!AG28</f>
        <v>14000</v>
      </c>
      <c r="AH24" s="528"/>
      <c r="AI24" s="150">
        <v>9</v>
      </c>
      <c r="AJ24" s="491" t="str">
        <f t="shared" si="52"/>
        <v>GURUCHARAN SINGH</v>
      </c>
      <c r="AK24" s="492"/>
      <c r="AL24" s="196" t="s">
        <v>885</v>
      </c>
      <c r="AM24" s="196" t="s">
        <v>885</v>
      </c>
      <c r="AN24" s="196" t="s">
        <v>885</v>
      </c>
      <c r="AO24" s="196"/>
      <c r="AP24" s="196"/>
      <c r="AQ24" s="196" t="s">
        <v>885</v>
      </c>
      <c r="AR24" s="196" t="s">
        <v>885</v>
      </c>
      <c r="AS24" s="196" t="s">
        <v>885</v>
      </c>
      <c r="AT24" s="196" t="s">
        <v>885</v>
      </c>
      <c r="AU24" s="196" t="s">
        <v>885</v>
      </c>
      <c r="AV24" s="196"/>
      <c r="AW24" s="196" t="s">
        <v>885</v>
      </c>
      <c r="AX24" s="196" t="s">
        <v>885</v>
      </c>
      <c r="AY24" s="196" t="s">
        <v>885</v>
      </c>
      <c r="AZ24" s="196" t="s">
        <v>885</v>
      </c>
      <c r="BA24" s="196" t="s">
        <v>885</v>
      </c>
      <c r="BB24" s="196" t="s">
        <v>885</v>
      </c>
      <c r="BC24" s="196"/>
      <c r="BD24" s="196" t="s">
        <v>885</v>
      </c>
      <c r="BE24" s="196" t="s">
        <v>885</v>
      </c>
      <c r="BF24" s="196" t="s">
        <v>885</v>
      </c>
      <c r="BG24" s="196" t="s">
        <v>885</v>
      </c>
      <c r="BH24" s="196" t="s">
        <v>885</v>
      </c>
      <c r="BI24" s="196" t="s">
        <v>885</v>
      </c>
      <c r="BJ24" s="196"/>
      <c r="BK24" s="196" t="s">
        <v>885</v>
      </c>
      <c r="BL24" s="196" t="s">
        <v>885</v>
      </c>
      <c r="BM24" s="196" t="s">
        <v>885</v>
      </c>
      <c r="BN24" s="196" t="s">
        <v>885</v>
      </c>
      <c r="BO24" s="196" t="s">
        <v>885</v>
      </c>
      <c r="BP24" s="196" t="s">
        <v>885</v>
      </c>
      <c r="BQ24" s="151">
        <f t="shared" si="53"/>
        <v>0</v>
      </c>
      <c r="BR24" s="151">
        <f t="shared" si="54"/>
        <v>0</v>
      </c>
      <c r="BS24" s="151">
        <f t="shared" si="55"/>
        <v>0</v>
      </c>
      <c r="BT24" s="151">
        <f>SEP!BW24</f>
        <v>0</v>
      </c>
      <c r="BU24" s="151">
        <f>SEP!BX24</f>
        <v>0</v>
      </c>
      <c r="BV24" s="151">
        <f>SEP!BY24</f>
        <v>0</v>
      </c>
      <c r="BW24" s="152">
        <f t="shared" si="56"/>
        <v>0</v>
      </c>
      <c r="BX24" s="152">
        <f t="shared" si="56"/>
        <v>0</v>
      </c>
      <c r="BY24" s="153">
        <f t="shared" si="56"/>
        <v>0</v>
      </c>
    </row>
    <row r="25" spans="1:84" ht="15.6" customHeight="1" x14ac:dyDescent="0.25">
      <c r="A25" s="169" t="s">
        <v>34</v>
      </c>
      <c r="B25" s="343">
        <v>2000</v>
      </c>
      <c r="C25" s="344"/>
      <c r="D25" s="343">
        <v>1000</v>
      </c>
      <c r="E25" s="344"/>
      <c r="F25" s="343">
        <v>100</v>
      </c>
      <c r="G25" s="344"/>
      <c r="H25" s="107">
        <v>1000</v>
      </c>
      <c r="I25" s="343">
        <v>1000</v>
      </c>
      <c r="J25" s="344"/>
      <c r="K25" s="599">
        <v>1000</v>
      </c>
      <c r="L25" s="599"/>
      <c r="M25" s="343">
        <v>5000</v>
      </c>
      <c r="N25" s="344"/>
      <c r="O25" s="107">
        <v>500</v>
      </c>
      <c r="P25" s="107">
        <v>500</v>
      </c>
      <c r="Q25" s="107">
        <v>3</v>
      </c>
      <c r="R25" s="346">
        <v>1000</v>
      </c>
      <c r="S25" s="346"/>
      <c r="T25" s="343">
        <v>1000</v>
      </c>
      <c r="U25" s="344"/>
      <c r="V25" s="577">
        <f t="shared" ref="V25:V27" si="57">B25+D25+F25+H25+I25+K25+M25+O25+P25+Q25+R25+T25</f>
        <v>14103</v>
      </c>
      <c r="W25" s="578"/>
      <c r="X25" s="579"/>
      <c r="Y25" s="343">
        <v>10</v>
      </c>
      <c r="Z25" s="344"/>
      <c r="AA25" s="354">
        <v>1000</v>
      </c>
      <c r="AB25" s="354"/>
      <c r="AC25" s="343">
        <v>1000</v>
      </c>
      <c r="AD25" s="344"/>
      <c r="AE25" s="354">
        <v>500</v>
      </c>
      <c r="AF25" s="354"/>
      <c r="AG25" s="343">
        <v>5000</v>
      </c>
      <c r="AH25" s="583"/>
      <c r="AI25" s="520" t="s">
        <v>84</v>
      </c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91" t="s">
        <v>85</v>
      </c>
      <c r="BO25" s="591"/>
      <c r="BP25" s="591"/>
      <c r="BQ25" s="591"/>
      <c r="BR25" s="591"/>
      <c r="BS25" s="591"/>
      <c r="BT25" s="591"/>
      <c r="BU25" s="591"/>
      <c r="BV25" s="592"/>
      <c r="BW25" s="592"/>
      <c r="BX25" s="592"/>
      <c r="BY25" s="171"/>
    </row>
    <row r="26" spans="1:84" ht="20.100000000000001" customHeight="1" x14ac:dyDescent="0.25">
      <c r="A26" s="169" t="s">
        <v>5</v>
      </c>
      <c r="B26" s="577">
        <f>B24+B25</f>
        <v>8000</v>
      </c>
      <c r="C26" s="579"/>
      <c r="D26" s="577">
        <f t="shared" ref="D26:N26" si="58">D24+D25</f>
        <v>1997</v>
      </c>
      <c r="E26" s="579"/>
      <c r="F26" s="577">
        <f t="shared" si="58"/>
        <v>200</v>
      </c>
      <c r="G26" s="579">
        <f t="shared" si="58"/>
        <v>0</v>
      </c>
      <c r="H26" s="133">
        <f t="shared" si="58"/>
        <v>2000</v>
      </c>
      <c r="I26" s="577">
        <f t="shared" si="58"/>
        <v>3500</v>
      </c>
      <c r="J26" s="579">
        <f t="shared" si="58"/>
        <v>0</v>
      </c>
      <c r="K26" s="577">
        <f t="shared" si="58"/>
        <v>2000</v>
      </c>
      <c r="L26" s="579">
        <f t="shared" si="58"/>
        <v>0</v>
      </c>
      <c r="M26" s="577">
        <f t="shared" si="58"/>
        <v>8000</v>
      </c>
      <c r="N26" s="579">
        <f t="shared" si="58"/>
        <v>0</v>
      </c>
      <c r="O26" s="133">
        <f>SUM(O24:O25)</f>
        <v>3600</v>
      </c>
      <c r="P26" s="133">
        <f>SUM(P24:P25)</f>
        <v>2500</v>
      </c>
      <c r="Q26" s="133">
        <f>SUM(Q24:Q25)</f>
        <v>1509</v>
      </c>
      <c r="R26" s="493">
        <f>SUM(R24:R25)</f>
        <v>3500</v>
      </c>
      <c r="S26" s="494"/>
      <c r="T26" s="493">
        <f>SUM(T24:T25)</f>
        <v>3500</v>
      </c>
      <c r="U26" s="494"/>
      <c r="V26" s="577">
        <f t="shared" si="57"/>
        <v>40306</v>
      </c>
      <c r="W26" s="578"/>
      <c r="X26" s="579"/>
      <c r="Y26" s="493">
        <f>SUM(Y24:Y25)</f>
        <v>-10</v>
      </c>
      <c r="Z26" s="494"/>
      <c r="AA26" s="493">
        <f>SUM(AA24:AA25)</f>
        <v>2000</v>
      </c>
      <c r="AB26" s="494"/>
      <c r="AC26" s="493">
        <f>SUM(AC24:AC25)</f>
        <v>4100</v>
      </c>
      <c r="AD26" s="494"/>
      <c r="AE26" s="493">
        <f>SUM(AE24:AE25)</f>
        <v>1303</v>
      </c>
      <c r="AF26" s="494"/>
      <c r="AG26" s="493">
        <f>SUM(AG24:AG25)</f>
        <v>19000</v>
      </c>
      <c r="AH26" s="494"/>
      <c r="AI26" s="172" t="s">
        <v>107</v>
      </c>
      <c r="AJ26" s="173"/>
      <c r="AK26" s="178"/>
      <c r="AL26" s="597" t="s">
        <v>938</v>
      </c>
      <c r="AM26" s="481"/>
      <c r="AN26" s="481"/>
      <c r="AO26" s="590"/>
      <c r="AP26" s="175" t="s">
        <v>62</v>
      </c>
      <c r="AQ26" s="597" t="s">
        <v>941</v>
      </c>
      <c r="AR26" s="590"/>
      <c r="AS26" s="595" t="s">
        <v>105</v>
      </c>
      <c r="AT26" s="595"/>
      <c r="AU26" s="594" t="s">
        <v>9</v>
      </c>
      <c r="AV26" s="594"/>
      <c r="AW26" s="594"/>
      <c r="AX26" s="595" t="s">
        <v>106</v>
      </c>
      <c r="AY26" s="595"/>
      <c r="AZ26" s="596">
        <v>44055</v>
      </c>
      <c r="BA26" s="596"/>
      <c r="BB26" s="596"/>
      <c r="BC26" s="175" t="s">
        <v>924</v>
      </c>
      <c r="BD26" s="176"/>
      <c r="BE26" s="173"/>
      <c r="BF26" s="173"/>
      <c r="BG26" s="177"/>
      <c r="BH26" s="481"/>
      <c r="BI26" s="481"/>
      <c r="BJ26" s="481"/>
      <c r="BK26" s="175" t="s">
        <v>62</v>
      </c>
      <c r="BL26" s="597"/>
      <c r="BM26" s="590"/>
      <c r="BN26" s="588" t="s">
        <v>105</v>
      </c>
      <c r="BO26" s="598"/>
      <c r="BP26" s="481"/>
      <c r="BQ26" s="481"/>
      <c r="BR26" s="481"/>
      <c r="BS26" s="590"/>
      <c r="BT26" s="588" t="s">
        <v>106</v>
      </c>
      <c r="BU26" s="589"/>
      <c r="BV26" s="585">
        <v>44055</v>
      </c>
      <c r="BW26" s="586"/>
      <c r="BX26" s="586"/>
      <c r="BY26" s="587"/>
    </row>
    <row r="27" spans="1:84" ht="17.45" customHeight="1" x14ac:dyDescent="0.25">
      <c r="A27" s="169" t="s">
        <v>33</v>
      </c>
      <c r="B27" s="343">
        <v>1000</v>
      </c>
      <c r="C27" s="344"/>
      <c r="D27" s="343">
        <v>1001</v>
      </c>
      <c r="E27" s="344"/>
      <c r="F27" s="343">
        <v>100</v>
      </c>
      <c r="G27" s="344"/>
      <c r="H27" s="107">
        <v>1000</v>
      </c>
      <c r="I27" s="343">
        <v>500</v>
      </c>
      <c r="J27" s="344"/>
      <c r="K27" s="599">
        <v>1000</v>
      </c>
      <c r="L27" s="599"/>
      <c r="M27" s="343">
        <v>9000</v>
      </c>
      <c r="N27" s="344"/>
      <c r="O27" s="107">
        <v>800</v>
      </c>
      <c r="P27" s="107">
        <v>0</v>
      </c>
      <c r="Q27" s="108">
        <v>500</v>
      </c>
      <c r="R27" s="282">
        <v>500</v>
      </c>
      <c r="S27" s="278"/>
      <c r="T27" s="343">
        <v>500</v>
      </c>
      <c r="U27" s="345"/>
      <c r="V27" s="577">
        <f t="shared" si="57"/>
        <v>15901</v>
      </c>
      <c r="W27" s="578"/>
      <c r="X27" s="579"/>
      <c r="Y27" s="346">
        <v>20</v>
      </c>
      <c r="Z27" s="346"/>
      <c r="AA27" s="346">
        <v>1000</v>
      </c>
      <c r="AB27" s="346"/>
      <c r="AC27" s="343">
        <v>300</v>
      </c>
      <c r="AD27" s="344"/>
      <c r="AE27" s="343">
        <v>399</v>
      </c>
      <c r="AF27" s="344"/>
      <c r="AG27" s="343">
        <v>2000</v>
      </c>
      <c r="AH27" s="344"/>
      <c r="AI27" s="521" t="s">
        <v>108</v>
      </c>
      <c r="AJ27" s="521"/>
      <c r="AK27" s="521"/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  <c r="BC27" s="521"/>
      <c r="BD27" s="521"/>
      <c r="BE27" s="521"/>
      <c r="BF27" s="521"/>
      <c r="BG27" s="521"/>
      <c r="BH27" s="521"/>
      <c r="BI27" s="521"/>
      <c r="BJ27" s="521"/>
      <c r="BK27" s="521"/>
      <c r="BL27" s="521"/>
      <c r="BM27" s="521"/>
      <c r="BN27" s="521"/>
      <c r="BO27" s="521"/>
      <c r="BP27" s="521"/>
      <c r="BQ27" s="521"/>
      <c r="BR27" s="521"/>
      <c r="BS27" s="521"/>
      <c r="BT27" s="521"/>
      <c r="BU27" s="521"/>
      <c r="BV27" s="521"/>
      <c r="BW27" s="521"/>
      <c r="BX27" s="521"/>
      <c r="BY27" s="593"/>
    </row>
    <row r="28" spans="1:84" ht="20.100000000000001" customHeight="1" x14ac:dyDescent="0.25">
      <c r="A28" s="169" t="s">
        <v>35</v>
      </c>
      <c r="B28" s="488">
        <f>B26-B27</f>
        <v>7000</v>
      </c>
      <c r="C28" s="489"/>
      <c r="D28" s="488">
        <f t="shared" ref="D28:M28" si="59">D26-D27</f>
        <v>996</v>
      </c>
      <c r="E28" s="489"/>
      <c r="F28" s="488">
        <f t="shared" si="59"/>
        <v>100</v>
      </c>
      <c r="G28" s="489"/>
      <c r="H28" s="179">
        <f t="shared" si="59"/>
        <v>1000</v>
      </c>
      <c r="I28" s="488">
        <f t="shared" si="59"/>
        <v>3000</v>
      </c>
      <c r="J28" s="489"/>
      <c r="K28" s="488">
        <f t="shared" si="59"/>
        <v>1000</v>
      </c>
      <c r="L28" s="489"/>
      <c r="M28" s="488">
        <f t="shared" si="59"/>
        <v>-1000</v>
      </c>
      <c r="N28" s="489"/>
      <c r="O28" s="179">
        <f>O26-O27</f>
        <v>2800</v>
      </c>
      <c r="P28" s="179">
        <f>P26-P27</f>
        <v>2500</v>
      </c>
      <c r="Q28" s="180">
        <f>Q26-Q27</f>
        <v>1009</v>
      </c>
      <c r="R28" s="488">
        <f>R26-R27</f>
        <v>3000</v>
      </c>
      <c r="S28" s="489"/>
      <c r="T28" s="488">
        <f>T26-T27</f>
        <v>3000</v>
      </c>
      <c r="U28" s="489"/>
      <c r="V28" s="488">
        <f>V26-V27</f>
        <v>24405</v>
      </c>
      <c r="W28" s="600"/>
      <c r="X28" s="489"/>
      <c r="Y28" s="488">
        <f>Y26-Y27</f>
        <v>-30</v>
      </c>
      <c r="Z28" s="489"/>
      <c r="AA28" s="488">
        <f>AA26-AA27</f>
        <v>1000</v>
      </c>
      <c r="AB28" s="489"/>
      <c r="AC28" s="488">
        <f>AC26-AC27</f>
        <v>3800</v>
      </c>
      <c r="AD28" s="489"/>
      <c r="AE28" s="488">
        <f>AE26-AE27</f>
        <v>904</v>
      </c>
      <c r="AF28" s="489"/>
      <c r="AG28" s="488">
        <f>AG26-AG27</f>
        <v>17000</v>
      </c>
      <c r="AH28" s="490"/>
      <c r="AI28" s="484" t="s">
        <v>90</v>
      </c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6"/>
      <c r="AW28" s="482" t="s">
        <v>89</v>
      </c>
      <c r="AX28" s="482"/>
      <c r="AY28" s="482"/>
      <c r="AZ28" s="482"/>
      <c r="BA28" s="482"/>
      <c r="BB28" s="482"/>
      <c r="BC28" s="482"/>
      <c r="BD28" s="482"/>
      <c r="BE28" s="487" t="s">
        <v>88</v>
      </c>
      <c r="BF28" s="485"/>
      <c r="BG28" s="485"/>
      <c r="BH28" s="485"/>
      <c r="BI28" s="485"/>
      <c r="BJ28" s="486"/>
      <c r="BK28" s="482" t="s">
        <v>97</v>
      </c>
      <c r="BL28" s="482"/>
      <c r="BM28" s="482"/>
      <c r="BN28" s="482" t="s">
        <v>86</v>
      </c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3"/>
    </row>
    <row r="29" spans="1:84" ht="24.95" customHeight="1" x14ac:dyDescent="0.25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3"/>
      <c r="M29" s="184"/>
      <c r="N29" s="184"/>
      <c r="O29" s="182"/>
      <c r="P29" s="182"/>
      <c r="Q29" s="184"/>
      <c r="R29" s="184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5"/>
      <c r="AI29" s="484" t="s">
        <v>92</v>
      </c>
      <c r="AJ29" s="485"/>
      <c r="AK29" s="486"/>
      <c r="AL29" s="482" t="s">
        <v>93</v>
      </c>
      <c r="AM29" s="482"/>
      <c r="AN29" s="482"/>
      <c r="AO29" s="482" t="s">
        <v>94</v>
      </c>
      <c r="AP29" s="482"/>
      <c r="AQ29" s="482" t="s">
        <v>95</v>
      </c>
      <c r="AR29" s="482"/>
      <c r="AS29" s="482" t="s">
        <v>91</v>
      </c>
      <c r="AT29" s="482"/>
      <c r="AU29" s="482" t="s">
        <v>5</v>
      </c>
      <c r="AV29" s="482"/>
      <c r="AW29" s="482" t="s">
        <v>96</v>
      </c>
      <c r="AX29" s="482"/>
      <c r="AY29" s="482"/>
      <c r="AZ29" s="482" t="s">
        <v>98</v>
      </c>
      <c r="BA29" s="482"/>
      <c r="BB29" s="482"/>
      <c r="BC29" s="482" t="s">
        <v>104</v>
      </c>
      <c r="BD29" s="482"/>
      <c r="BE29" s="482" t="s">
        <v>7</v>
      </c>
      <c r="BF29" s="482"/>
      <c r="BG29" s="482" t="s">
        <v>8</v>
      </c>
      <c r="BH29" s="482"/>
      <c r="BI29" s="482" t="s">
        <v>9</v>
      </c>
      <c r="BJ29" s="482"/>
      <c r="BK29" s="482"/>
      <c r="BL29" s="482"/>
      <c r="BM29" s="482"/>
      <c r="BN29" s="482" t="s">
        <v>99</v>
      </c>
      <c r="BO29" s="482"/>
      <c r="BP29" s="482" t="s">
        <v>100</v>
      </c>
      <c r="BQ29" s="482"/>
      <c r="BR29" s="482" t="s">
        <v>101</v>
      </c>
      <c r="BS29" s="482"/>
      <c r="BT29" s="482" t="s">
        <v>102</v>
      </c>
      <c r="BU29" s="482"/>
      <c r="BV29" s="482" t="s">
        <v>91</v>
      </c>
      <c r="BW29" s="482"/>
      <c r="BX29" s="482" t="s">
        <v>103</v>
      </c>
      <c r="BY29" s="483"/>
    </row>
    <row r="30" spans="1:84" ht="14.45" customHeight="1" x14ac:dyDescent="0.25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3"/>
      <c r="M30" s="184"/>
      <c r="N30" s="184"/>
      <c r="O30" s="182"/>
      <c r="P30" s="182"/>
      <c r="Q30" s="184"/>
      <c r="R30" s="184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5"/>
      <c r="AI30" s="464">
        <f>MASTER!B32</f>
        <v>1</v>
      </c>
      <c r="AJ30" s="465"/>
      <c r="AK30" s="466"/>
      <c r="AL30" s="468">
        <f>MASTER!E32</f>
        <v>2</v>
      </c>
      <c r="AM30" s="468"/>
      <c r="AN30" s="468"/>
      <c r="AO30" s="468">
        <f>MASTER!H32</f>
        <v>3</v>
      </c>
      <c r="AP30" s="468"/>
      <c r="AQ30" s="468">
        <f>MASTER!J32</f>
        <v>4</v>
      </c>
      <c r="AR30" s="468"/>
      <c r="AS30" s="468">
        <f>MASTER!L32</f>
        <v>5</v>
      </c>
      <c r="AT30" s="468"/>
      <c r="AU30" s="468">
        <f>MASTER!N32</f>
        <v>15</v>
      </c>
      <c r="AV30" s="468"/>
      <c r="AW30" s="468" t="str">
        <f>MASTER!P32</f>
        <v>नहीं</v>
      </c>
      <c r="AX30" s="468"/>
      <c r="AY30" s="468"/>
      <c r="AZ30" s="468" t="str">
        <f>MASTER!S32</f>
        <v>पूर्ण</v>
      </c>
      <c r="BA30" s="468"/>
      <c r="BB30" s="468"/>
      <c r="BC30" s="468" t="str">
        <f>MASTER!V32</f>
        <v>कच्ची</v>
      </c>
      <c r="BD30" s="468"/>
      <c r="BE30" s="468">
        <f>MASTER!X32</f>
        <v>2</v>
      </c>
      <c r="BF30" s="468"/>
      <c r="BG30" s="468">
        <f>MASTER!Z32</f>
        <v>2</v>
      </c>
      <c r="BH30" s="468"/>
      <c r="BI30" s="468">
        <f>MASTER!AB32</f>
        <v>4</v>
      </c>
      <c r="BJ30" s="468"/>
      <c r="BK30" s="479" t="str">
        <f>MASTER!AD32</f>
        <v xml:space="preserve">है </v>
      </c>
      <c r="BL30" s="465"/>
      <c r="BM30" s="466"/>
      <c r="BN30" s="478" t="str">
        <f>MASTER!AG32</f>
        <v>√</v>
      </c>
      <c r="BO30" s="468"/>
      <c r="BP30" s="478" t="str">
        <f>MASTER!AI32</f>
        <v>√</v>
      </c>
      <c r="BQ30" s="468"/>
      <c r="BR30" s="478" t="str">
        <f>MASTER!AK32</f>
        <v>√</v>
      </c>
      <c r="BS30" s="468"/>
      <c r="BT30" s="478" t="str">
        <f>MASTER!AM32</f>
        <v>√</v>
      </c>
      <c r="BU30" s="468"/>
      <c r="BV30" s="478" t="str">
        <f>MASTER!AO32</f>
        <v>√</v>
      </c>
      <c r="BW30" s="468"/>
      <c r="BX30" s="479" t="s">
        <v>903</v>
      </c>
      <c r="BY30" s="480"/>
    </row>
    <row r="31" spans="1:84" ht="14.45" customHeight="1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6"/>
      <c r="L31" s="186"/>
      <c r="M31" s="184"/>
      <c r="N31" s="184"/>
      <c r="O31" s="182"/>
      <c r="P31" s="182"/>
      <c r="Q31" s="184"/>
      <c r="R31" s="184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5"/>
      <c r="AI31" s="475" t="s">
        <v>922</v>
      </c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7"/>
    </row>
    <row r="32" spans="1:84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7"/>
      <c r="L32" s="187"/>
      <c r="M32" s="184"/>
      <c r="N32" s="184"/>
      <c r="O32" s="165"/>
      <c r="P32" s="165"/>
      <c r="Q32" s="184"/>
      <c r="R32" s="18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88"/>
      <c r="AI32" s="461" t="s">
        <v>921</v>
      </c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3"/>
    </row>
    <row r="33" spans="1:77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88"/>
      <c r="AI33" s="461" t="s">
        <v>115</v>
      </c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2"/>
      <c r="BE33" s="462"/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2"/>
      <c r="BT33" s="462"/>
      <c r="BU33" s="462"/>
      <c r="BV33" s="462"/>
      <c r="BW33" s="462"/>
      <c r="BX33" s="462"/>
      <c r="BY33" s="463"/>
    </row>
    <row r="34" spans="1:7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88"/>
      <c r="AI34" s="464" t="s">
        <v>923</v>
      </c>
      <c r="AJ34" s="465"/>
      <c r="AK34" s="465"/>
      <c r="AL34" s="465"/>
      <c r="AM34" s="465"/>
      <c r="AN34" s="466"/>
      <c r="AO34" s="467"/>
      <c r="AP34" s="467"/>
      <c r="AQ34" s="467"/>
      <c r="AR34" s="467"/>
      <c r="AS34" s="467"/>
      <c r="AT34" s="467"/>
      <c r="AU34" s="151"/>
      <c r="AV34" s="468" t="s">
        <v>53</v>
      </c>
      <c r="AW34" s="468"/>
      <c r="AX34" s="468"/>
      <c r="AY34" s="468"/>
      <c r="AZ34" s="467"/>
      <c r="BA34" s="467"/>
      <c r="BB34" s="467"/>
      <c r="BC34" s="467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469"/>
      <c r="BQ34" s="470"/>
      <c r="BR34" s="470"/>
      <c r="BS34" s="470"/>
      <c r="BT34" s="470"/>
      <c r="BU34" s="470"/>
      <c r="BV34" s="470"/>
      <c r="BW34" s="470"/>
      <c r="BX34" s="471"/>
      <c r="BY34" s="190"/>
    </row>
    <row r="35" spans="1:77" x14ac:dyDescent="0.25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88"/>
      <c r="AI35" s="191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92"/>
      <c r="BI35" s="192"/>
      <c r="BJ35" s="189"/>
      <c r="BK35" s="189"/>
      <c r="BL35" s="189"/>
      <c r="BM35" s="189"/>
      <c r="BN35" s="189"/>
      <c r="BO35" s="189"/>
      <c r="BP35" s="472"/>
      <c r="BQ35" s="473"/>
      <c r="BR35" s="473"/>
      <c r="BS35" s="473"/>
      <c r="BT35" s="473"/>
      <c r="BU35" s="473"/>
      <c r="BV35" s="473"/>
      <c r="BW35" s="473"/>
      <c r="BX35" s="474"/>
      <c r="BY35" s="190"/>
    </row>
    <row r="36" spans="1:77" ht="15.75" thickBot="1" x14ac:dyDescent="0.3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2"/>
      <c r="AI36" s="203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455" t="s">
        <v>117</v>
      </c>
      <c r="BQ36" s="456"/>
      <c r="BR36" s="456"/>
      <c r="BS36" s="456"/>
      <c r="BT36" s="456"/>
      <c r="BU36" s="456"/>
      <c r="BV36" s="456"/>
      <c r="BW36" s="456"/>
      <c r="BX36" s="457"/>
      <c r="BY36" s="205"/>
    </row>
  </sheetData>
  <sheetProtection password="CE54" sheet="1" objects="1" scenarios="1" selectLockedCells="1"/>
  <mergeCells count="403">
    <mergeCell ref="BP36:BX36"/>
    <mergeCell ref="BL26:BM26"/>
    <mergeCell ref="BX30:BY30"/>
    <mergeCell ref="AI31:BY31"/>
    <mergeCell ref="AI32:BY32"/>
    <mergeCell ref="AI33:BY33"/>
    <mergeCell ref="AI34:AN34"/>
    <mergeCell ref="AO34:AT34"/>
    <mergeCell ref="AV34:AY34"/>
    <mergeCell ref="AZ34:BC34"/>
    <mergeCell ref="BP34:BX35"/>
    <mergeCell ref="BK30:BM30"/>
    <mergeCell ref="BN30:BO30"/>
    <mergeCell ref="BP30:BQ30"/>
    <mergeCell ref="BR30:BS30"/>
    <mergeCell ref="BT30:BU30"/>
    <mergeCell ref="BV30:BW30"/>
    <mergeCell ref="AW30:AY30"/>
    <mergeCell ref="AZ30:BB30"/>
    <mergeCell ref="BC30:BD30"/>
    <mergeCell ref="BE30:BF30"/>
    <mergeCell ref="BG30:BH30"/>
    <mergeCell ref="BI30:BJ30"/>
    <mergeCell ref="BR29:BS29"/>
    <mergeCell ref="BT29:BU29"/>
    <mergeCell ref="BV29:BW29"/>
    <mergeCell ref="BX29:BY29"/>
    <mergeCell ref="AI30:AK30"/>
    <mergeCell ref="AL30:AN30"/>
    <mergeCell ref="AO30:AP30"/>
    <mergeCell ref="AQ30:AR30"/>
    <mergeCell ref="AS30:AT30"/>
    <mergeCell ref="AU30:AV30"/>
    <mergeCell ref="BC29:BD29"/>
    <mergeCell ref="BE29:BF29"/>
    <mergeCell ref="BG29:BH29"/>
    <mergeCell ref="BI29:BJ29"/>
    <mergeCell ref="BN29:BO29"/>
    <mergeCell ref="BP29:BQ29"/>
    <mergeCell ref="BK28:BM29"/>
    <mergeCell ref="BN28:BY28"/>
    <mergeCell ref="AI29:AK29"/>
    <mergeCell ref="AL29:AN29"/>
    <mergeCell ref="AO29:AP29"/>
    <mergeCell ref="AQ29:AR29"/>
    <mergeCell ref="AS29:AT29"/>
    <mergeCell ref="AU29:AV29"/>
    <mergeCell ref="AW29:AY29"/>
    <mergeCell ref="AZ29:BB29"/>
    <mergeCell ref="AE28:AF28"/>
    <mergeCell ref="AG28:AH28"/>
    <mergeCell ref="AI28:AV28"/>
    <mergeCell ref="AW28:BB28"/>
    <mergeCell ref="BC28:BD28"/>
    <mergeCell ref="BE28:BJ28"/>
    <mergeCell ref="R28:S28"/>
    <mergeCell ref="T28:U28"/>
    <mergeCell ref="V28:X28"/>
    <mergeCell ref="Y28:Z28"/>
    <mergeCell ref="AA28:AB28"/>
    <mergeCell ref="AC28:AD28"/>
    <mergeCell ref="B28:C28"/>
    <mergeCell ref="D28:E28"/>
    <mergeCell ref="F28:G28"/>
    <mergeCell ref="I28:J28"/>
    <mergeCell ref="K28:L28"/>
    <mergeCell ref="M28:N28"/>
    <mergeCell ref="Y27:Z27"/>
    <mergeCell ref="AA27:AB27"/>
    <mergeCell ref="AC27:AD27"/>
    <mergeCell ref="AE27:AF27"/>
    <mergeCell ref="AG27:AH27"/>
    <mergeCell ref="AI27:BY27"/>
    <mergeCell ref="BV26:BY26"/>
    <mergeCell ref="B27:C27"/>
    <mergeCell ref="D27:E27"/>
    <mergeCell ref="F27:G27"/>
    <mergeCell ref="I27:J27"/>
    <mergeCell ref="K27:L27"/>
    <mergeCell ref="M27:N27"/>
    <mergeCell ref="R27:S27"/>
    <mergeCell ref="T27:U27"/>
    <mergeCell ref="V27:X27"/>
    <mergeCell ref="AX26:AY26"/>
    <mergeCell ref="AZ26:BB26"/>
    <mergeCell ref="BH26:BJ26"/>
    <mergeCell ref="BN26:BO26"/>
    <mergeCell ref="BP26:BS26"/>
    <mergeCell ref="BT26:BU26"/>
    <mergeCell ref="AE26:AF26"/>
    <mergeCell ref="AG26:AH26"/>
    <mergeCell ref="AL26:AO26"/>
    <mergeCell ref="AQ26:AR26"/>
    <mergeCell ref="AS26:AT26"/>
    <mergeCell ref="M22:N23"/>
    <mergeCell ref="BN25:BU25"/>
    <mergeCell ref="BV25:BX25"/>
    <mergeCell ref="B26:C26"/>
    <mergeCell ref="D26:E26"/>
    <mergeCell ref="F26:G26"/>
    <mergeCell ref="I26:J26"/>
    <mergeCell ref="K26:L26"/>
    <mergeCell ref="M26:N26"/>
    <mergeCell ref="T25:U25"/>
    <mergeCell ref="V25:X25"/>
    <mergeCell ref="Y25:Z25"/>
    <mergeCell ref="AA25:AB25"/>
    <mergeCell ref="AC25:AD25"/>
    <mergeCell ref="AE25:AF25"/>
    <mergeCell ref="AU26:AW26"/>
    <mergeCell ref="R26:S26"/>
    <mergeCell ref="T26:U26"/>
    <mergeCell ref="V26:X26"/>
    <mergeCell ref="Y26:Z26"/>
    <mergeCell ref="AA26:AB26"/>
    <mergeCell ref="AC26:AD26"/>
    <mergeCell ref="AG25:AH25"/>
    <mergeCell ref="AI25:BM25"/>
    <mergeCell ref="AE24:AF24"/>
    <mergeCell ref="AG24:AH24"/>
    <mergeCell ref="AJ24:AK24"/>
    <mergeCell ref="B25:C25"/>
    <mergeCell ref="D25:E25"/>
    <mergeCell ref="F25:G25"/>
    <mergeCell ref="I25:J25"/>
    <mergeCell ref="K25:L25"/>
    <mergeCell ref="M25:N25"/>
    <mergeCell ref="R25:S25"/>
    <mergeCell ref="R24:S24"/>
    <mergeCell ref="T24:U24"/>
    <mergeCell ref="V24:X24"/>
    <mergeCell ref="Y24:Z24"/>
    <mergeCell ref="AA24:AB24"/>
    <mergeCell ref="AC24:AD24"/>
    <mergeCell ref="B24:C24"/>
    <mergeCell ref="D24:E24"/>
    <mergeCell ref="F24:G24"/>
    <mergeCell ref="I24:J24"/>
    <mergeCell ref="K24:L24"/>
    <mergeCell ref="M24:N24"/>
    <mergeCell ref="O22:O23"/>
    <mergeCell ref="P22:P23"/>
    <mergeCell ref="Q22:Q23"/>
    <mergeCell ref="R22:S23"/>
    <mergeCell ref="T22:U23"/>
    <mergeCell ref="AJ20:AK20"/>
    <mergeCell ref="A21:S21"/>
    <mergeCell ref="AJ21:AK21"/>
    <mergeCell ref="A22:A23"/>
    <mergeCell ref="B22:C23"/>
    <mergeCell ref="D22:E23"/>
    <mergeCell ref="F22:G23"/>
    <mergeCell ref="H22:H23"/>
    <mergeCell ref="I22:J23"/>
    <mergeCell ref="K22:L23"/>
    <mergeCell ref="V22:X23"/>
    <mergeCell ref="Y22:Z23"/>
    <mergeCell ref="AA22:AH22"/>
    <mergeCell ref="AJ22:AK22"/>
    <mergeCell ref="AA23:AB23"/>
    <mergeCell ref="AC23:AD23"/>
    <mergeCell ref="AE23:AF23"/>
    <mergeCell ref="AG23:AH23"/>
    <mergeCell ref="AJ23:AK23"/>
    <mergeCell ref="AJ18:AK18"/>
    <mergeCell ref="B19:E19"/>
    <mergeCell ref="F19:H19"/>
    <mergeCell ref="L19:P19"/>
    <mergeCell ref="V19:Y19"/>
    <mergeCell ref="Z19:AA19"/>
    <mergeCell ref="AB19:AE19"/>
    <mergeCell ref="AJ19:AK19"/>
    <mergeCell ref="B18:E18"/>
    <mergeCell ref="J18:K18"/>
    <mergeCell ref="L18:P18"/>
    <mergeCell ref="V18:Y18"/>
    <mergeCell ref="Z18:AA18"/>
    <mergeCell ref="AB18:AE18"/>
    <mergeCell ref="AI14:AI15"/>
    <mergeCell ref="BQ14:BS14"/>
    <mergeCell ref="BT14:BV14"/>
    <mergeCell ref="BW14:BY14"/>
    <mergeCell ref="AJ16:AK16"/>
    <mergeCell ref="B17:S17"/>
    <mergeCell ref="AJ17:AK17"/>
    <mergeCell ref="BK12:BL12"/>
    <mergeCell ref="BM12:BN12"/>
    <mergeCell ref="BO12:BP12"/>
    <mergeCell ref="BQ12:BU12"/>
    <mergeCell ref="BV12:BY12"/>
    <mergeCell ref="AI13:AU13"/>
    <mergeCell ref="AV13:AY13"/>
    <mergeCell ref="AZ13:BG13"/>
    <mergeCell ref="BI13:BJ13"/>
    <mergeCell ref="BK13:BP13"/>
    <mergeCell ref="AY12:AZ12"/>
    <mergeCell ref="BA12:BB12"/>
    <mergeCell ref="BC12:BD12"/>
    <mergeCell ref="BE12:BF12"/>
    <mergeCell ref="BG12:BH12"/>
    <mergeCell ref="BI12:BJ12"/>
    <mergeCell ref="AJ12:AK12"/>
    <mergeCell ref="AL12:AN12"/>
    <mergeCell ref="AO12:AP12"/>
    <mergeCell ref="AQ12:AS12"/>
    <mergeCell ref="AT12:AU12"/>
    <mergeCell ref="AV12:AX12"/>
    <mergeCell ref="BA11:BB11"/>
    <mergeCell ref="BC11:BD11"/>
    <mergeCell ref="BE11:BF11"/>
    <mergeCell ref="BO10:BP10"/>
    <mergeCell ref="AO10:AP10"/>
    <mergeCell ref="AQ10:AS10"/>
    <mergeCell ref="AT10:AU10"/>
    <mergeCell ref="AV10:AX10"/>
    <mergeCell ref="AY10:AZ10"/>
    <mergeCell ref="BA10:BB10"/>
    <mergeCell ref="BQ10:BU10"/>
    <mergeCell ref="BV10:BY10"/>
    <mergeCell ref="AJ11:AK11"/>
    <mergeCell ref="AL11:AN11"/>
    <mergeCell ref="AO11:AP11"/>
    <mergeCell ref="AQ11:AS11"/>
    <mergeCell ref="AT11:AU11"/>
    <mergeCell ref="AV11:AX11"/>
    <mergeCell ref="AY11:AZ11"/>
    <mergeCell ref="BC10:BD10"/>
    <mergeCell ref="BE10:BF10"/>
    <mergeCell ref="BG10:BH10"/>
    <mergeCell ref="BI10:BJ10"/>
    <mergeCell ref="BK10:BL10"/>
    <mergeCell ref="BM10:BN10"/>
    <mergeCell ref="BM11:BN11"/>
    <mergeCell ref="BO11:BP11"/>
    <mergeCell ref="BQ11:BU11"/>
    <mergeCell ref="BV11:BY11"/>
    <mergeCell ref="BG11:BH11"/>
    <mergeCell ref="BI11:BJ11"/>
    <mergeCell ref="BK11:BL11"/>
    <mergeCell ref="AJ10:AK10"/>
    <mergeCell ref="AL10:AN10"/>
    <mergeCell ref="BG9:BH9"/>
    <mergeCell ref="BI9:BJ9"/>
    <mergeCell ref="BK9:BL9"/>
    <mergeCell ref="BM9:BN9"/>
    <mergeCell ref="BO9:BP9"/>
    <mergeCell ref="AQ9:AS9"/>
    <mergeCell ref="AT9:AU9"/>
    <mergeCell ref="AV9:AX9"/>
    <mergeCell ref="AY9:AZ9"/>
    <mergeCell ref="BA9:BB9"/>
    <mergeCell ref="BC9:BD9"/>
    <mergeCell ref="BE9:BF9"/>
    <mergeCell ref="A9:A10"/>
    <mergeCell ref="B9:D9"/>
    <mergeCell ref="E9:G9"/>
    <mergeCell ref="H9:J9"/>
    <mergeCell ref="K9:M9"/>
    <mergeCell ref="N9:P9"/>
    <mergeCell ref="Q9:S9"/>
    <mergeCell ref="T9:V9"/>
    <mergeCell ref="W9:Y9"/>
    <mergeCell ref="BK7:BL7"/>
    <mergeCell ref="BM7:BN7"/>
    <mergeCell ref="BO7:BP7"/>
    <mergeCell ref="BQ7:BU7"/>
    <mergeCell ref="BV7:BY7"/>
    <mergeCell ref="BG7:BH7"/>
    <mergeCell ref="BI7:BJ7"/>
    <mergeCell ref="Z9:AB9"/>
    <mergeCell ref="AC9:AE9"/>
    <mergeCell ref="AF9:AH9"/>
    <mergeCell ref="AJ9:AK9"/>
    <mergeCell ref="AL9:AN9"/>
    <mergeCell ref="AO9:AP9"/>
    <mergeCell ref="BV8:BY8"/>
    <mergeCell ref="BG8:BH8"/>
    <mergeCell ref="BI8:BJ8"/>
    <mergeCell ref="BK8:BL8"/>
    <mergeCell ref="BM8:BN8"/>
    <mergeCell ref="BO8:BP8"/>
    <mergeCell ref="BQ8:BU8"/>
    <mergeCell ref="AT8:AU8"/>
    <mergeCell ref="AV8:AX8"/>
    <mergeCell ref="BQ9:BU9"/>
    <mergeCell ref="BV9:BY9"/>
    <mergeCell ref="B8:S8"/>
    <mergeCell ref="AJ8:AK8"/>
    <mergeCell ref="AL8:AN8"/>
    <mergeCell ref="AO8:AP8"/>
    <mergeCell ref="AQ8:AS8"/>
    <mergeCell ref="AY7:AZ7"/>
    <mergeCell ref="BA7:BB7"/>
    <mergeCell ref="BC7:BD7"/>
    <mergeCell ref="BE7:BF7"/>
    <mergeCell ref="AJ7:AK7"/>
    <mergeCell ref="AL7:AN7"/>
    <mergeCell ref="AO7:AP7"/>
    <mergeCell ref="AQ7:AS7"/>
    <mergeCell ref="AT7:AU7"/>
    <mergeCell ref="AV7:AX7"/>
    <mergeCell ref="AY8:AZ8"/>
    <mergeCell ref="BA8:BB8"/>
    <mergeCell ref="BC8:BD8"/>
    <mergeCell ref="BE8:BF8"/>
    <mergeCell ref="BI6:BJ6"/>
    <mergeCell ref="BK6:BL6"/>
    <mergeCell ref="BM6:BN6"/>
    <mergeCell ref="BO6:BP6"/>
    <mergeCell ref="BQ6:BU6"/>
    <mergeCell ref="BV6:BY6"/>
    <mergeCell ref="AV6:AX6"/>
    <mergeCell ref="AY6:AZ6"/>
    <mergeCell ref="BA6:BB6"/>
    <mergeCell ref="BC6:BD6"/>
    <mergeCell ref="BE6:BF6"/>
    <mergeCell ref="BG6:BH6"/>
    <mergeCell ref="AB6:AG6"/>
    <mergeCell ref="AJ6:AK6"/>
    <mergeCell ref="AL6:AN6"/>
    <mergeCell ref="AO6:AP6"/>
    <mergeCell ref="AQ6:AS6"/>
    <mergeCell ref="AT6:AU6"/>
    <mergeCell ref="E6:I6"/>
    <mergeCell ref="J6:M6"/>
    <mergeCell ref="N6:Q6"/>
    <mergeCell ref="R6:U6"/>
    <mergeCell ref="V6:X6"/>
    <mergeCell ref="Y6:AA6"/>
    <mergeCell ref="E5:I5"/>
    <mergeCell ref="J5:M5"/>
    <mergeCell ref="N5:Q5"/>
    <mergeCell ref="R5:U5"/>
    <mergeCell ref="V5:X5"/>
    <mergeCell ref="Y5:AA5"/>
    <mergeCell ref="BI5:BJ5"/>
    <mergeCell ref="BK5:BL5"/>
    <mergeCell ref="BM5:BN5"/>
    <mergeCell ref="AV5:AX5"/>
    <mergeCell ref="AY5:AZ5"/>
    <mergeCell ref="BA5:BB5"/>
    <mergeCell ref="BC5:BD5"/>
    <mergeCell ref="BE5:BF5"/>
    <mergeCell ref="BG5:BH5"/>
    <mergeCell ref="BV4:BY4"/>
    <mergeCell ref="AV4:AX4"/>
    <mergeCell ref="AY4:AZ4"/>
    <mergeCell ref="BA4:BB4"/>
    <mergeCell ref="BC4:BD4"/>
    <mergeCell ref="BE4:BF4"/>
    <mergeCell ref="BG4:BH4"/>
    <mergeCell ref="AB5:AG5"/>
    <mergeCell ref="AJ5:AK5"/>
    <mergeCell ref="AL5:AN5"/>
    <mergeCell ref="AO5:AP5"/>
    <mergeCell ref="AQ5:AS5"/>
    <mergeCell ref="AT5:AU5"/>
    <mergeCell ref="BO5:BP5"/>
    <mergeCell ref="BQ5:BU5"/>
    <mergeCell ref="BV5:BY5"/>
    <mergeCell ref="BO2:BP3"/>
    <mergeCell ref="BQ2:BU3"/>
    <mergeCell ref="AB4:AG4"/>
    <mergeCell ref="AJ4:AK4"/>
    <mergeCell ref="AL4:AN4"/>
    <mergeCell ref="AO4:AP4"/>
    <mergeCell ref="AQ4:AS4"/>
    <mergeCell ref="AT4:AU4"/>
    <mergeCell ref="E4:I4"/>
    <mergeCell ref="J4:M4"/>
    <mergeCell ref="N4:Q4"/>
    <mergeCell ref="R4:U4"/>
    <mergeCell ref="V4:X4"/>
    <mergeCell ref="Y4:AA4"/>
    <mergeCell ref="BI4:BJ4"/>
    <mergeCell ref="BK4:BL4"/>
    <mergeCell ref="BM4:BN4"/>
    <mergeCell ref="BO4:BP4"/>
    <mergeCell ref="BQ4:BU4"/>
    <mergeCell ref="AI1:BY1"/>
    <mergeCell ref="A2:AH2"/>
    <mergeCell ref="AI2:AI3"/>
    <mergeCell ref="AJ2:AK3"/>
    <mergeCell ref="AL2:AN3"/>
    <mergeCell ref="AO2:AP3"/>
    <mergeCell ref="AQ2:AS3"/>
    <mergeCell ref="AT2:AU3"/>
    <mergeCell ref="AV2:AX3"/>
    <mergeCell ref="AY2:BD2"/>
    <mergeCell ref="BV2:BY3"/>
    <mergeCell ref="B3:C3"/>
    <mergeCell ref="D3:Y3"/>
    <mergeCell ref="Z3:AA3"/>
    <mergeCell ref="AB3:AG3"/>
    <mergeCell ref="AY3:AZ3"/>
    <mergeCell ref="BA3:BB3"/>
    <mergeCell ref="BC3:BD3"/>
    <mergeCell ref="BE3:BF3"/>
    <mergeCell ref="BG3:BH3"/>
    <mergeCell ref="BE2:BH2"/>
    <mergeCell ref="BI2:BJ3"/>
    <mergeCell ref="BK2:BL3"/>
    <mergeCell ref="BM2:BN3"/>
  </mergeCells>
  <conditionalFormatting sqref="AL14:BP14">
    <cfRule type="containsText" dxfId="224" priority="33" operator="containsText" text="Sun">
      <formula>NOT(ISERROR(SEARCH("Sun",AL14)))</formula>
    </cfRule>
  </conditionalFormatting>
  <conditionalFormatting sqref="AL15:BP15">
    <cfRule type="expression" dxfId="223" priority="30">
      <formula>AL$14="Sun"</formula>
    </cfRule>
    <cfRule type="expression" dxfId="222" priority="31">
      <formula>$AL14="Sun"</formula>
    </cfRule>
    <cfRule type="expression" dxfId="221" priority="32">
      <formula>"$AF14=""Sun"""</formula>
    </cfRule>
  </conditionalFormatting>
  <conditionalFormatting sqref="AL16:BP24">
    <cfRule type="expression" dxfId="220" priority="27">
      <formula>AL$14="Sun"</formula>
    </cfRule>
    <cfRule type="expression" dxfId="219" priority="28">
      <formula>$AL15="Sun"</formula>
    </cfRule>
    <cfRule type="expression" dxfId="218" priority="29">
      <formula>"$AF14=""Sun"""</formula>
    </cfRule>
  </conditionalFormatting>
  <conditionalFormatting sqref="AL16:BP24">
    <cfRule type="containsText" dxfId="217" priority="24" operator="containsText" text="ML">
      <formula>NOT(ISERROR(SEARCH("ML",AL16)))</formula>
    </cfRule>
    <cfRule type="containsText" dxfId="216" priority="25" operator="containsText" text="PL">
      <formula>NOT(ISERROR(SEARCH("PL",AL16)))</formula>
    </cfRule>
    <cfRule type="containsText" dxfId="215" priority="26" operator="containsText" text="CL">
      <formula>NOT(ISERROR(SEARCH("CL",AL16)))</formula>
    </cfRule>
  </conditionalFormatting>
  <conditionalFormatting sqref="AL16:BN24">
    <cfRule type="containsText" dxfId="214" priority="22" operator="containsText" text="AB">
      <formula>NOT(ISERROR(SEARCH("AB",AL16)))</formula>
    </cfRule>
    <cfRule type="containsText" dxfId="213" priority="23" operator="containsText" text="EO">
      <formula>NOT(ISERROR(SEARCH("EO",AL16)))</formula>
    </cfRule>
  </conditionalFormatting>
  <conditionalFormatting sqref="BW16:BW24">
    <cfRule type="cellIs" dxfId="212" priority="21" operator="greaterThan">
      <formula>15</formula>
    </cfRule>
  </conditionalFormatting>
  <conditionalFormatting sqref="AJ4:AK12">
    <cfRule type="duplicateValues" dxfId="211" priority="20"/>
  </conditionalFormatting>
  <conditionalFormatting sqref="BQ16:BQ24 BT16:BT24 BW16:BW24">
    <cfRule type="cellIs" dxfId="210" priority="19" operator="greaterThan">
      <formula>15</formula>
    </cfRule>
  </conditionalFormatting>
  <conditionalFormatting sqref="AJ4:AJ12">
    <cfRule type="duplicateValues" dxfId="209" priority="18"/>
  </conditionalFormatting>
  <conditionalFormatting sqref="AJ4:AJ12">
    <cfRule type="duplicateValues" dxfId="208" priority="17"/>
  </conditionalFormatting>
  <conditionalFormatting sqref="AJ4:AJ12">
    <cfRule type="duplicateValues" dxfId="207" priority="16"/>
  </conditionalFormatting>
  <conditionalFormatting sqref="AJ4:AJ12">
    <cfRule type="duplicateValues" dxfId="206" priority="15"/>
  </conditionalFormatting>
  <conditionalFormatting sqref="AJ4:AK12">
    <cfRule type="duplicateValues" dxfId="205" priority="14"/>
  </conditionalFormatting>
  <conditionalFormatting sqref="AJ4:AK12">
    <cfRule type="duplicateValues" dxfId="204" priority="13"/>
  </conditionalFormatting>
  <conditionalFormatting sqref="AJ4:AK12">
    <cfRule type="duplicateValues" dxfId="203" priority="12"/>
  </conditionalFormatting>
  <conditionalFormatting sqref="AJ4:AK12">
    <cfRule type="duplicateValues" dxfId="202" priority="11"/>
  </conditionalFormatting>
  <conditionalFormatting sqref="AJ4:AK12">
    <cfRule type="duplicateValues" dxfId="201" priority="10"/>
  </conditionalFormatting>
  <conditionalFormatting sqref="AJ4:AJ12">
    <cfRule type="duplicateValues" dxfId="200" priority="9"/>
  </conditionalFormatting>
  <conditionalFormatting sqref="AJ4:AJ12">
    <cfRule type="duplicateValues" dxfId="199" priority="8"/>
  </conditionalFormatting>
  <conditionalFormatting sqref="AJ4:AJ12">
    <cfRule type="duplicateValues" dxfId="198" priority="7"/>
  </conditionalFormatting>
  <conditionalFormatting sqref="AJ4:AJ12">
    <cfRule type="duplicateValues" dxfId="197" priority="6"/>
  </conditionalFormatting>
  <conditionalFormatting sqref="AJ4:AK12">
    <cfRule type="duplicateValues" dxfId="196" priority="5"/>
  </conditionalFormatting>
  <conditionalFormatting sqref="AJ4:AK12">
    <cfRule type="duplicateValues" dxfId="195" priority="4"/>
  </conditionalFormatting>
  <conditionalFormatting sqref="AJ4:AK12">
    <cfRule type="duplicateValues" dxfId="194" priority="3"/>
  </conditionalFormatting>
  <conditionalFormatting sqref="AJ4:AK12">
    <cfRule type="duplicateValues" dxfId="193" priority="2"/>
  </conditionalFormatting>
  <conditionalFormatting sqref="AJ4:AK12">
    <cfRule type="duplicateValues" dxfId="192" priority="1"/>
  </conditionalFormatting>
  <dataValidations count="7">
    <dataValidation type="list" allowBlank="1" showInputMessage="1" showErrorMessage="1" sqref="AL16:BP24" xr:uid="{00000000-0002-0000-0800-000000000000}">
      <formula1>"P,CL,ML,PL,A,T,OD,GH,-"</formula1>
    </dataValidation>
    <dataValidation type="list" allowBlank="1" showInputMessage="1" showErrorMessage="1" sqref="AH4" xr:uid="{00000000-0002-0000-0800-000001000000}">
      <formula1>"2020,2021"</formula1>
    </dataValidation>
    <dataValidation type="list" allowBlank="1" showInputMessage="1" showErrorMessage="1" sqref="AW30:AY30" xr:uid="{00000000-0002-0000-0800-000002000000}">
      <formula1>"है ,नहीं"</formula1>
    </dataValidation>
    <dataValidation type="list" allowBlank="1" showInputMessage="1" showErrorMessage="1" sqref="AZ30:BB30" xr:uid="{00000000-0002-0000-0800-000003000000}">
      <formula1>"अधूरी,पूर्ण"</formula1>
    </dataValidation>
    <dataValidation type="list" allowBlank="1" showInputMessage="1" showErrorMessage="1" sqref="BC30:BD30" xr:uid="{00000000-0002-0000-0800-000004000000}">
      <formula1>"कच्ची,पक्की"</formula1>
    </dataValidation>
    <dataValidation type="list" allowBlank="1" showInputMessage="1" showErrorMessage="1" sqref="BN30:BW30" xr:uid="{00000000-0002-0000-0800-000005000000}">
      <formula1>$CF$2:$CG$2</formula1>
    </dataValidation>
    <dataValidation type="list" allowBlank="1" showInputMessage="1" showErrorMessage="1" error="SELECT FROM DROP DOWN" sqref="AJ4:AK12" xr:uid="{00000000-0002-0000-0800-000006000000}">
      <formula1>$CI$4:$CI$13</formula1>
    </dataValidation>
  </dataValidations>
  <printOptions horizontalCentered="1"/>
  <pageMargins left="0.7" right="0.7" top="0.75" bottom="0.75" header="0.3" footer="0.3"/>
  <pageSetup paperSize="9" scale="83" orientation="landscape" r:id="rId1"/>
  <colBreaks count="1" manualBreakCount="1">
    <brk id="34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7000000}">
          <x14:formula1>
            <xm:f>MASTER!$C$35:$C$45</xm:f>
          </x14:formula1>
          <xm:sqref>B22:U23</xm:sqref>
        </x14:dataValidation>
        <x14:dataValidation type="list" allowBlank="1" showInputMessage="1" showErrorMessage="1" xr:uid="{00000000-0002-0000-0800-000008000000}">
          <x14:formula1>
            <xm:f>MASTER!$B$9:$B$18</xm:f>
          </x14:formula1>
          <xm:sqref>AJ4:AJ12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INSTRUCTION</vt:lpstr>
      <vt:lpstr>MASTER</vt:lpstr>
      <vt:lpstr>SD</vt:lpstr>
      <vt:lpstr>STU_DATA</vt:lpstr>
      <vt:lpstr>MPR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MPR 2</vt:lpstr>
      <vt:lpstr>MPR_2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cp:lastPrinted>2020-09-01T12:21:57Z</cp:lastPrinted>
  <dcterms:created xsi:type="dcterms:W3CDTF">2019-09-08T05:57:34Z</dcterms:created>
  <dcterms:modified xsi:type="dcterms:W3CDTF">2020-09-30T10:34:57Z</dcterms:modified>
</cp:coreProperties>
</file>